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ose.quaresma\Desktop\Mestrado\"/>
    </mc:Choice>
  </mc:AlternateContent>
  <bookViews>
    <workbookView xWindow="-120" yWindow="-120" windowWidth="20730" windowHeight="11160" tabRatio="931" activeTab="1"/>
  </bookViews>
  <sheets>
    <sheet name="MEMBRO" sheetId="2" r:id="rId1"/>
    <sheet name="ListaExercicios" sheetId="12" r:id="rId2"/>
    <sheet name="Dojo" sheetId="23" r:id="rId3"/>
    <sheet name="Lab" sheetId="10" r:id="rId4"/>
    <sheet name="TesteTeorico" sheetId="22" r:id="rId5"/>
    <sheet name="Score" sheetId="9" r:id="rId6"/>
    <sheet name="Bonus Diário_Penas" sheetId="4" r:id="rId7"/>
    <sheet name="Bonus Diário1" sheetId="6" r:id="rId8"/>
    <sheet name="Estrelas" sheetId="21" r:id="rId9"/>
    <sheet name="Medalhas" sheetId="8" r:id="rId10"/>
    <sheet name="Nota_Alunos" sheetId="11" r:id="rId11"/>
    <sheet name="ranking_alunos" sheetId="24" r:id="rId12"/>
    <sheet name="Quantidade_estrelas" sheetId="25" r:id="rId13"/>
  </sheets>
  <definedNames>
    <definedName name="Alunos">Medalhas!$A$2:$A$20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2" l="1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25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3" i="12"/>
  <c r="E22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4" i="23"/>
  <c r="E3" i="23"/>
  <c r="K10" i="23"/>
  <c r="G135" i="21"/>
  <c r="H135" i="21"/>
  <c r="I135" i="21"/>
  <c r="J135" i="21"/>
  <c r="K135" i="21"/>
  <c r="L135" i="21"/>
  <c r="M135" i="21"/>
  <c r="H3" i="25"/>
  <c r="G136" i="21"/>
  <c r="H136" i="21"/>
  <c r="I136" i="21"/>
  <c r="J136" i="21"/>
  <c r="K136" i="21"/>
  <c r="L136" i="21"/>
  <c r="M136" i="21"/>
  <c r="H4" i="25"/>
  <c r="G137" i="21"/>
  <c r="H137" i="21"/>
  <c r="I137" i="21"/>
  <c r="J137" i="21"/>
  <c r="K137" i="21"/>
  <c r="L137" i="21"/>
  <c r="M137" i="21"/>
  <c r="H5" i="25"/>
  <c r="G138" i="21"/>
  <c r="H138" i="21"/>
  <c r="I138" i="21"/>
  <c r="J138" i="21"/>
  <c r="K138" i="21"/>
  <c r="L138" i="21"/>
  <c r="M138" i="21"/>
  <c r="H6" i="25"/>
  <c r="G139" i="21"/>
  <c r="H139" i="21"/>
  <c r="I139" i="21"/>
  <c r="J139" i="21"/>
  <c r="K139" i="21"/>
  <c r="L139" i="21"/>
  <c r="M139" i="21"/>
  <c r="H7" i="25"/>
  <c r="G140" i="21"/>
  <c r="H140" i="21"/>
  <c r="I140" i="21"/>
  <c r="J140" i="21"/>
  <c r="K140" i="21"/>
  <c r="L140" i="21"/>
  <c r="M140" i="21"/>
  <c r="H8" i="25"/>
  <c r="G141" i="21"/>
  <c r="H141" i="21"/>
  <c r="I141" i="21"/>
  <c r="J141" i="21"/>
  <c r="K141" i="21"/>
  <c r="L141" i="21"/>
  <c r="M141" i="21"/>
  <c r="H9" i="25"/>
  <c r="G142" i="21"/>
  <c r="H142" i="21"/>
  <c r="I142" i="21"/>
  <c r="J142" i="21"/>
  <c r="K142" i="21"/>
  <c r="L142" i="21"/>
  <c r="M142" i="21"/>
  <c r="H10" i="25"/>
  <c r="G143" i="21"/>
  <c r="H143" i="21"/>
  <c r="I143" i="21"/>
  <c r="J143" i="21"/>
  <c r="K143" i="21"/>
  <c r="L143" i="21"/>
  <c r="M143" i="21"/>
  <c r="H11" i="25"/>
  <c r="G144" i="21"/>
  <c r="H144" i="21"/>
  <c r="I144" i="21"/>
  <c r="J144" i="21"/>
  <c r="K144" i="21"/>
  <c r="L144" i="21"/>
  <c r="M144" i="21"/>
  <c r="H12" i="25"/>
  <c r="G145" i="21"/>
  <c r="H145" i="21"/>
  <c r="I145" i="21"/>
  <c r="J145" i="21"/>
  <c r="K145" i="21"/>
  <c r="L145" i="21"/>
  <c r="M145" i="21"/>
  <c r="H13" i="25"/>
  <c r="G146" i="21"/>
  <c r="H146" i="21"/>
  <c r="I146" i="21"/>
  <c r="J146" i="21"/>
  <c r="K146" i="21"/>
  <c r="L146" i="21"/>
  <c r="M146" i="21"/>
  <c r="H14" i="25"/>
  <c r="G147" i="21"/>
  <c r="H147" i="21"/>
  <c r="I147" i="21"/>
  <c r="J147" i="21"/>
  <c r="K147" i="21"/>
  <c r="L147" i="21"/>
  <c r="M147" i="21"/>
  <c r="H15" i="25"/>
  <c r="G148" i="21"/>
  <c r="H148" i="21"/>
  <c r="I148" i="21"/>
  <c r="J148" i="21"/>
  <c r="K148" i="21"/>
  <c r="L148" i="21"/>
  <c r="M148" i="21"/>
  <c r="H16" i="25"/>
  <c r="G149" i="21"/>
  <c r="H149" i="21"/>
  <c r="I149" i="21"/>
  <c r="J149" i="21"/>
  <c r="K149" i="21"/>
  <c r="L149" i="21"/>
  <c r="M149" i="21"/>
  <c r="H17" i="25"/>
  <c r="G150" i="21"/>
  <c r="H150" i="21"/>
  <c r="I150" i="21"/>
  <c r="J150" i="21"/>
  <c r="K150" i="21"/>
  <c r="L150" i="21"/>
  <c r="M150" i="21"/>
  <c r="H18" i="25"/>
  <c r="G151" i="21"/>
  <c r="H151" i="21"/>
  <c r="I151" i="21"/>
  <c r="J151" i="21"/>
  <c r="K151" i="21"/>
  <c r="L151" i="21"/>
  <c r="M151" i="21"/>
  <c r="H19" i="25"/>
  <c r="G152" i="21"/>
  <c r="H152" i="21"/>
  <c r="I152" i="21"/>
  <c r="J152" i="21"/>
  <c r="K152" i="21"/>
  <c r="L152" i="21"/>
  <c r="M152" i="21"/>
  <c r="H20" i="25"/>
  <c r="G153" i="21"/>
  <c r="H153" i="21"/>
  <c r="I153" i="21"/>
  <c r="J153" i="21"/>
  <c r="K153" i="21"/>
  <c r="L153" i="21"/>
  <c r="M153" i="21"/>
  <c r="H21" i="25"/>
  <c r="G154" i="21"/>
  <c r="H154" i="21"/>
  <c r="I154" i="21"/>
  <c r="J154" i="21"/>
  <c r="K154" i="21"/>
  <c r="L154" i="21"/>
  <c r="M154" i="21"/>
  <c r="H22" i="25"/>
  <c r="O2" i="25"/>
  <c r="G69" i="21"/>
  <c r="H69" i="21"/>
  <c r="I69" i="21"/>
  <c r="J69" i="21"/>
  <c r="K69" i="21"/>
  <c r="L69" i="21"/>
  <c r="M69" i="21"/>
  <c r="E3" i="25"/>
  <c r="G70" i="21"/>
  <c r="H70" i="21"/>
  <c r="I70" i="21"/>
  <c r="J70" i="21"/>
  <c r="K70" i="21"/>
  <c r="L70" i="21"/>
  <c r="M70" i="21"/>
  <c r="E4" i="25"/>
  <c r="G71" i="21"/>
  <c r="H71" i="21"/>
  <c r="I71" i="21"/>
  <c r="J71" i="21"/>
  <c r="K71" i="21"/>
  <c r="L71" i="21"/>
  <c r="M71" i="21"/>
  <c r="E5" i="25"/>
  <c r="G72" i="21"/>
  <c r="H72" i="21"/>
  <c r="I72" i="21"/>
  <c r="J72" i="21"/>
  <c r="K72" i="21"/>
  <c r="L72" i="21"/>
  <c r="M72" i="21"/>
  <c r="E6" i="25"/>
  <c r="G73" i="21"/>
  <c r="H73" i="21"/>
  <c r="I73" i="21"/>
  <c r="J73" i="21"/>
  <c r="K73" i="21"/>
  <c r="L73" i="21"/>
  <c r="M73" i="21"/>
  <c r="E7" i="25"/>
  <c r="G74" i="21"/>
  <c r="H74" i="21"/>
  <c r="I74" i="21"/>
  <c r="J74" i="21"/>
  <c r="K74" i="21"/>
  <c r="L74" i="21"/>
  <c r="M74" i="21"/>
  <c r="E8" i="25"/>
  <c r="G75" i="21"/>
  <c r="H75" i="21"/>
  <c r="I75" i="21"/>
  <c r="J75" i="21"/>
  <c r="K75" i="21"/>
  <c r="L75" i="21"/>
  <c r="M75" i="21"/>
  <c r="E9" i="25"/>
  <c r="G76" i="21"/>
  <c r="H76" i="21"/>
  <c r="I76" i="21"/>
  <c r="J76" i="21"/>
  <c r="K76" i="21"/>
  <c r="L76" i="21"/>
  <c r="M76" i="21"/>
  <c r="E10" i="25"/>
  <c r="G77" i="21"/>
  <c r="H77" i="21"/>
  <c r="I77" i="21"/>
  <c r="J77" i="21"/>
  <c r="K77" i="21"/>
  <c r="L77" i="21"/>
  <c r="M77" i="21"/>
  <c r="E11" i="25"/>
  <c r="G78" i="21"/>
  <c r="H78" i="21"/>
  <c r="I78" i="21"/>
  <c r="J78" i="21"/>
  <c r="K78" i="21"/>
  <c r="L78" i="21"/>
  <c r="M78" i="21"/>
  <c r="E12" i="25"/>
  <c r="G79" i="21"/>
  <c r="H79" i="21"/>
  <c r="I79" i="21"/>
  <c r="J79" i="21"/>
  <c r="K79" i="21"/>
  <c r="L79" i="21"/>
  <c r="M79" i="21"/>
  <c r="E13" i="25"/>
  <c r="G80" i="21"/>
  <c r="H80" i="21"/>
  <c r="I80" i="21"/>
  <c r="J80" i="21"/>
  <c r="K80" i="21"/>
  <c r="L80" i="21"/>
  <c r="M80" i="21"/>
  <c r="E14" i="25"/>
  <c r="G81" i="21"/>
  <c r="H81" i="21"/>
  <c r="I81" i="21"/>
  <c r="J81" i="21"/>
  <c r="K81" i="21"/>
  <c r="L81" i="21"/>
  <c r="M81" i="21"/>
  <c r="E15" i="25"/>
  <c r="G82" i="21"/>
  <c r="H82" i="21"/>
  <c r="I82" i="21"/>
  <c r="J82" i="21"/>
  <c r="K82" i="21"/>
  <c r="L82" i="21"/>
  <c r="M82" i="21"/>
  <c r="E16" i="25"/>
  <c r="G83" i="21"/>
  <c r="H83" i="21"/>
  <c r="I83" i="21"/>
  <c r="J83" i="21"/>
  <c r="K83" i="21"/>
  <c r="L83" i="21"/>
  <c r="M83" i="21"/>
  <c r="E17" i="25"/>
  <c r="G84" i="21"/>
  <c r="H84" i="21"/>
  <c r="I84" i="21"/>
  <c r="J84" i="21"/>
  <c r="K84" i="21"/>
  <c r="L84" i="21"/>
  <c r="M84" i="21"/>
  <c r="E18" i="25"/>
  <c r="G85" i="21"/>
  <c r="H85" i="21"/>
  <c r="I85" i="21"/>
  <c r="J85" i="21"/>
  <c r="K85" i="21"/>
  <c r="L85" i="21"/>
  <c r="M85" i="21"/>
  <c r="E19" i="25"/>
  <c r="G86" i="21"/>
  <c r="H86" i="21"/>
  <c r="I86" i="21"/>
  <c r="J86" i="21"/>
  <c r="K86" i="21"/>
  <c r="L86" i="21"/>
  <c r="M86" i="21"/>
  <c r="E20" i="25"/>
  <c r="G87" i="21"/>
  <c r="H87" i="21"/>
  <c r="I87" i="21"/>
  <c r="J87" i="21"/>
  <c r="K87" i="21"/>
  <c r="L87" i="21"/>
  <c r="M87" i="21"/>
  <c r="E21" i="25"/>
  <c r="G88" i="21"/>
  <c r="H88" i="21"/>
  <c r="I88" i="21"/>
  <c r="J88" i="21"/>
  <c r="K88" i="21"/>
  <c r="L88" i="21"/>
  <c r="M88" i="21"/>
  <c r="E22" i="25"/>
  <c r="N2" i="25"/>
  <c r="G47" i="21"/>
  <c r="H47" i="21"/>
  <c r="I47" i="21"/>
  <c r="J47" i="21"/>
  <c r="K47" i="21"/>
  <c r="L47" i="21"/>
  <c r="M47" i="21"/>
  <c r="D3" i="25"/>
  <c r="G48" i="21"/>
  <c r="H48" i="21"/>
  <c r="I48" i="21"/>
  <c r="J48" i="21"/>
  <c r="K48" i="21"/>
  <c r="L48" i="21"/>
  <c r="M48" i="21"/>
  <c r="D4" i="25"/>
  <c r="G49" i="21"/>
  <c r="H49" i="21"/>
  <c r="I49" i="21"/>
  <c r="J49" i="21"/>
  <c r="K49" i="21"/>
  <c r="L49" i="21"/>
  <c r="M49" i="21"/>
  <c r="D5" i="25"/>
  <c r="G50" i="21"/>
  <c r="H50" i="21"/>
  <c r="I50" i="21"/>
  <c r="J50" i="21"/>
  <c r="K50" i="21"/>
  <c r="L50" i="21"/>
  <c r="M50" i="21"/>
  <c r="D6" i="25"/>
  <c r="G51" i="21"/>
  <c r="H51" i="21"/>
  <c r="I51" i="21"/>
  <c r="J51" i="21"/>
  <c r="K51" i="21"/>
  <c r="L51" i="21"/>
  <c r="M51" i="21"/>
  <c r="D7" i="25"/>
  <c r="G52" i="21"/>
  <c r="H52" i="21"/>
  <c r="I52" i="21"/>
  <c r="J52" i="21"/>
  <c r="K52" i="21"/>
  <c r="L52" i="21"/>
  <c r="M52" i="21"/>
  <c r="D8" i="25"/>
  <c r="G53" i="21"/>
  <c r="H53" i="21"/>
  <c r="I53" i="21"/>
  <c r="J53" i="21"/>
  <c r="K53" i="21"/>
  <c r="L53" i="21"/>
  <c r="M53" i="21"/>
  <c r="D9" i="25"/>
  <c r="G54" i="21"/>
  <c r="H54" i="21"/>
  <c r="I54" i="21"/>
  <c r="J54" i="21"/>
  <c r="K54" i="21"/>
  <c r="L54" i="21"/>
  <c r="M54" i="21"/>
  <c r="D10" i="25"/>
  <c r="G55" i="21"/>
  <c r="H55" i="21"/>
  <c r="I55" i="21"/>
  <c r="J55" i="21"/>
  <c r="K55" i="21"/>
  <c r="L55" i="21"/>
  <c r="M55" i="21"/>
  <c r="D11" i="25"/>
  <c r="G56" i="21"/>
  <c r="H56" i="21"/>
  <c r="I56" i="21"/>
  <c r="J56" i="21"/>
  <c r="K56" i="21"/>
  <c r="L56" i="21"/>
  <c r="M56" i="21"/>
  <c r="D12" i="25"/>
  <c r="G57" i="21"/>
  <c r="H57" i="21"/>
  <c r="I57" i="21"/>
  <c r="J57" i="21"/>
  <c r="K57" i="21"/>
  <c r="L57" i="21"/>
  <c r="M57" i="21"/>
  <c r="D13" i="25"/>
  <c r="G58" i="21"/>
  <c r="H58" i="21"/>
  <c r="I58" i="21"/>
  <c r="J58" i="21"/>
  <c r="K58" i="21"/>
  <c r="L58" i="21"/>
  <c r="M58" i="21"/>
  <c r="D14" i="25"/>
  <c r="G59" i="21"/>
  <c r="H59" i="21"/>
  <c r="I59" i="21"/>
  <c r="J59" i="21"/>
  <c r="K59" i="21"/>
  <c r="L59" i="21"/>
  <c r="M59" i="21"/>
  <c r="D15" i="25"/>
  <c r="G60" i="21"/>
  <c r="H60" i="21"/>
  <c r="I60" i="21"/>
  <c r="J60" i="21"/>
  <c r="K60" i="21"/>
  <c r="L60" i="21"/>
  <c r="M60" i="21"/>
  <c r="D16" i="25"/>
  <c r="G61" i="21"/>
  <c r="H61" i="21"/>
  <c r="I61" i="21"/>
  <c r="J61" i="21"/>
  <c r="K61" i="21"/>
  <c r="L61" i="21"/>
  <c r="M61" i="21"/>
  <c r="D17" i="25"/>
  <c r="G62" i="21"/>
  <c r="H62" i="21"/>
  <c r="I62" i="21"/>
  <c r="J62" i="21"/>
  <c r="K62" i="21"/>
  <c r="L62" i="21"/>
  <c r="M62" i="21"/>
  <c r="D18" i="25"/>
  <c r="G63" i="21"/>
  <c r="H63" i="21"/>
  <c r="I63" i="21"/>
  <c r="J63" i="21"/>
  <c r="K63" i="21"/>
  <c r="L63" i="21"/>
  <c r="M63" i="21"/>
  <c r="D19" i="25"/>
  <c r="G64" i="21"/>
  <c r="H64" i="21"/>
  <c r="I64" i="21"/>
  <c r="J64" i="21"/>
  <c r="K64" i="21"/>
  <c r="L64" i="21"/>
  <c r="M64" i="21"/>
  <c r="D20" i="25"/>
  <c r="G65" i="21"/>
  <c r="H65" i="21"/>
  <c r="I65" i="21"/>
  <c r="J65" i="21"/>
  <c r="K65" i="21"/>
  <c r="L65" i="21"/>
  <c r="M65" i="21"/>
  <c r="D21" i="25"/>
  <c r="G66" i="21"/>
  <c r="H66" i="21"/>
  <c r="I66" i="21"/>
  <c r="J66" i="21"/>
  <c r="K66" i="21"/>
  <c r="L66" i="21"/>
  <c r="M66" i="21"/>
  <c r="D22" i="25"/>
  <c r="M2" i="25"/>
  <c r="G25" i="21"/>
  <c r="H25" i="21"/>
  <c r="I25" i="21"/>
  <c r="J25" i="21"/>
  <c r="K25" i="21"/>
  <c r="L25" i="21"/>
  <c r="M25" i="21"/>
  <c r="C3" i="25"/>
  <c r="G26" i="21"/>
  <c r="H26" i="21"/>
  <c r="I26" i="21"/>
  <c r="J26" i="21"/>
  <c r="K26" i="21"/>
  <c r="L26" i="21"/>
  <c r="M26" i="21"/>
  <c r="C4" i="25"/>
  <c r="G27" i="21"/>
  <c r="H27" i="21"/>
  <c r="I27" i="21"/>
  <c r="J27" i="21"/>
  <c r="K27" i="21"/>
  <c r="L27" i="21"/>
  <c r="M27" i="21"/>
  <c r="C5" i="25"/>
  <c r="G28" i="21"/>
  <c r="H28" i="21"/>
  <c r="I28" i="21"/>
  <c r="J28" i="21"/>
  <c r="K28" i="21"/>
  <c r="L28" i="21"/>
  <c r="M28" i="21"/>
  <c r="C6" i="25"/>
  <c r="G29" i="21"/>
  <c r="H29" i="21"/>
  <c r="I29" i="21"/>
  <c r="J29" i="21"/>
  <c r="K29" i="21"/>
  <c r="L29" i="21"/>
  <c r="M29" i="21"/>
  <c r="C7" i="25"/>
  <c r="G30" i="21"/>
  <c r="H30" i="21"/>
  <c r="I30" i="21"/>
  <c r="J30" i="21"/>
  <c r="K30" i="21"/>
  <c r="L30" i="21"/>
  <c r="M30" i="21"/>
  <c r="C8" i="25"/>
  <c r="G31" i="21"/>
  <c r="H31" i="21"/>
  <c r="I31" i="21"/>
  <c r="J31" i="21"/>
  <c r="K31" i="21"/>
  <c r="L31" i="21"/>
  <c r="M31" i="21"/>
  <c r="C9" i="25"/>
  <c r="G32" i="21"/>
  <c r="H32" i="21"/>
  <c r="I32" i="21"/>
  <c r="J32" i="21"/>
  <c r="K32" i="21"/>
  <c r="L32" i="21"/>
  <c r="M32" i="21"/>
  <c r="C10" i="25"/>
  <c r="G33" i="21"/>
  <c r="H33" i="21"/>
  <c r="I33" i="21"/>
  <c r="J33" i="21"/>
  <c r="K33" i="21"/>
  <c r="L33" i="21"/>
  <c r="M33" i="21"/>
  <c r="C11" i="25"/>
  <c r="G34" i="21"/>
  <c r="H34" i="21"/>
  <c r="I34" i="21"/>
  <c r="J34" i="21"/>
  <c r="K34" i="21"/>
  <c r="L34" i="21"/>
  <c r="M34" i="21"/>
  <c r="C12" i="25"/>
  <c r="G35" i="21"/>
  <c r="H35" i="21"/>
  <c r="I35" i="21"/>
  <c r="J35" i="21"/>
  <c r="K35" i="21"/>
  <c r="L35" i="21"/>
  <c r="M35" i="21"/>
  <c r="C13" i="25"/>
  <c r="G36" i="21"/>
  <c r="H36" i="21"/>
  <c r="I36" i="21"/>
  <c r="J36" i="21"/>
  <c r="K36" i="21"/>
  <c r="L36" i="21"/>
  <c r="M36" i="21"/>
  <c r="C14" i="25"/>
  <c r="G37" i="21"/>
  <c r="H37" i="21"/>
  <c r="I37" i="21"/>
  <c r="J37" i="21"/>
  <c r="K37" i="21"/>
  <c r="L37" i="21"/>
  <c r="M37" i="21"/>
  <c r="C15" i="25"/>
  <c r="G38" i="21"/>
  <c r="H38" i="21"/>
  <c r="I38" i="21"/>
  <c r="J38" i="21"/>
  <c r="K38" i="21"/>
  <c r="L38" i="21"/>
  <c r="M38" i="21"/>
  <c r="C16" i="25"/>
  <c r="G39" i="21"/>
  <c r="H39" i="21"/>
  <c r="I39" i="21"/>
  <c r="J39" i="21"/>
  <c r="K39" i="21"/>
  <c r="L39" i="21"/>
  <c r="M39" i="21"/>
  <c r="C17" i="25"/>
  <c r="G40" i="21"/>
  <c r="H40" i="21"/>
  <c r="I40" i="21"/>
  <c r="J40" i="21"/>
  <c r="K40" i="21"/>
  <c r="L40" i="21"/>
  <c r="M40" i="21"/>
  <c r="C18" i="25"/>
  <c r="G41" i="21"/>
  <c r="H41" i="21"/>
  <c r="I41" i="21"/>
  <c r="J41" i="21"/>
  <c r="K41" i="21"/>
  <c r="L41" i="21"/>
  <c r="M41" i="21"/>
  <c r="C19" i="25"/>
  <c r="G42" i="21"/>
  <c r="H42" i="21"/>
  <c r="I42" i="21"/>
  <c r="J42" i="21"/>
  <c r="K42" i="21"/>
  <c r="L42" i="21"/>
  <c r="M42" i="21"/>
  <c r="C20" i="25"/>
  <c r="G43" i="21"/>
  <c r="H43" i="21"/>
  <c r="I43" i="21"/>
  <c r="J43" i="21"/>
  <c r="K43" i="21"/>
  <c r="L43" i="21"/>
  <c r="M43" i="21"/>
  <c r="C21" i="25"/>
  <c r="G44" i="21"/>
  <c r="H44" i="21"/>
  <c r="I44" i="21"/>
  <c r="J44" i="21"/>
  <c r="K44" i="21"/>
  <c r="L44" i="21"/>
  <c r="M44" i="21"/>
  <c r="C22" i="25"/>
  <c r="L2" i="25"/>
  <c r="G3" i="21"/>
  <c r="H3" i="21"/>
  <c r="I3" i="21"/>
  <c r="J3" i="21"/>
  <c r="K3" i="21"/>
  <c r="L3" i="21"/>
  <c r="M3" i="21"/>
  <c r="B3" i="25"/>
  <c r="G4" i="21"/>
  <c r="H4" i="21"/>
  <c r="I4" i="21"/>
  <c r="J4" i="21"/>
  <c r="K4" i="21"/>
  <c r="L4" i="21"/>
  <c r="M4" i="21"/>
  <c r="B4" i="25"/>
  <c r="G5" i="21"/>
  <c r="H5" i="21"/>
  <c r="I5" i="21"/>
  <c r="J5" i="21"/>
  <c r="K5" i="21"/>
  <c r="L5" i="21"/>
  <c r="M5" i="21"/>
  <c r="B5" i="25"/>
  <c r="G6" i="21"/>
  <c r="H6" i="21"/>
  <c r="I6" i="21"/>
  <c r="J6" i="21"/>
  <c r="K6" i="21"/>
  <c r="L6" i="21"/>
  <c r="M6" i="21"/>
  <c r="B6" i="25"/>
  <c r="G7" i="21"/>
  <c r="H7" i="21"/>
  <c r="I7" i="21"/>
  <c r="J7" i="21"/>
  <c r="K7" i="21"/>
  <c r="L7" i="21"/>
  <c r="M7" i="21"/>
  <c r="B7" i="25"/>
  <c r="G8" i="21"/>
  <c r="H8" i="21"/>
  <c r="I8" i="21"/>
  <c r="J8" i="21"/>
  <c r="K8" i="21"/>
  <c r="L8" i="21"/>
  <c r="M8" i="21"/>
  <c r="B8" i="25"/>
  <c r="G9" i="21"/>
  <c r="H9" i="21"/>
  <c r="I9" i="21"/>
  <c r="J9" i="21"/>
  <c r="K9" i="21"/>
  <c r="L9" i="21"/>
  <c r="M9" i="21"/>
  <c r="B9" i="25"/>
  <c r="G10" i="21"/>
  <c r="H10" i="21"/>
  <c r="I10" i="21"/>
  <c r="J10" i="21"/>
  <c r="K10" i="21"/>
  <c r="L10" i="21"/>
  <c r="M10" i="21"/>
  <c r="B10" i="25"/>
  <c r="G11" i="21"/>
  <c r="H11" i="21"/>
  <c r="I11" i="21"/>
  <c r="J11" i="21"/>
  <c r="K11" i="21"/>
  <c r="L11" i="21"/>
  <c r="M11" i="21"/>
  <c r="B11" i="25"/>
  <c r="G12" i="21"/>
  <c r="H12" i="21"/>
  <c r="I12" i="21"/>
  <c r="J12" i="21"/>
  <c r="K12" i="21"/>
  <c r="L12" i="21"/>
  <c r="M12" i="21"/>
  <c r="B12" i="25"/>
  <c r="G13" i="21"/>
  <c r="H13" i="21"/>
  <c r="I13" i="21"/>
  <c r="J13" i="21"/>
  <c r="K13" i="21"/>
  <c r="L13" i="21"/>
  <c r="M13" i="21"/>
  <c r="B13" i="25"/>
  <c r="G14" i="21"/>
  <c r="H14" i="21"/>
  <c r="I14" i="21"/>
  <c r="J14" i="21"/>
  <c r="K14" i="21"/>
  <c r="L14" i="21"/>
  <c r="M14" i="21"/>
  <c r="B14" i="25"/>
  <c r="G15" i="21"/>
  <c r="H15" i="21"/>
  <c r="I15" i="21"/>
  <c r="J15" i="21"/>
  <c r="K15" i="21"/>
  <c r="L15" i="21"/>
  <c r="M15" i="21"/>
  <c r="B15" i="25"/>
  <c r="G16" i="21"/>
  <c r="H16" i="21"/>
  <c r="I16" i="21"/>
  <c r="J16" i="21"/>
  <c r="K16" i="21"/>
  <c r="L16" i="21"/>
  <c r="M16" i="21"/>
  <c r="B16" i="25"/>
  <c r="G17" i="21"/>
  <c r="H17" i="21"/>
  <c r="I17" i="21"/>
  <c r="J17" i="21"/>
  <c r="K17" i="21"/>
  <c r="L17" i="21"/>
  <c r="M17" i="21"/>
  <c r="B17" i="25"/>
  <c r="G18" i="21"/>
  <c r="H18" i="21"/>
  <c r="I18" i="21"/>
  <c r="J18" i="21"/>
  <c r="K18" i="21"/>
  <c r="L18" i="21"/>
  <c r="M18" i="21"/>
  <c r="B18" i="25"/>
  <c r="G19" i="21"/>
  <c r="H19" i="21"/>
  <c r="I19" i="21"/>
  <c r="J19" i="21"/>
  <c r="K19" i="21"/>
  <c r="L19" i="21"/>
  <c r="M19" i="21"/>
  <c r="B19" i="25"/>
  <c r="G20" i="21"/>
  <c r="H20" i="21"/>
  <c r="I20" i="21"/>
  <c r="J20" i="21"/>
  <c r="K20" i="21"/>
  <c r="L20" i="21"/>
  <c r="M20" i="21"/>
  <c r="B20" i="25"/>
  <c r="G21" i="21"/>
  <c r="H21" i="21"/>
  <c r="I21" i="21"/>
  <c r="J21" i="21"/>
  <c r="K21" i="21"/>
  <c r="L21" i="21"/>
  <c r="M21" i="21"/>
  <c r="B21" i="25"/>
  <c r="G22" i="21"/>
  <c r="H22" i="21"/>
  <c r="I22" i="21"/>
  <c r="J22" i="21"/>
  <c r="K22" i="21"/>
  <c r="L22" i="21"/>
  <c r="M22" i="21"/>
  <c r="B22" i="25"/>
  <c r="K2" i="25"/>
  <c r="B3" i="21"/>
  <c r="C3" i="21"/>
  <c r="D3" i="21"/>
  <c r="E3" i="21"/>
  <c r="F3" i="21"/>
  <c r="B3" i="4"/>
  <c r="B25" i="21"/>
  <c r="C25" i="21"/>
  <c r="D25" i="21"/>
  <c r="E25" i="21"/>
  <c r="F25" i="21"/>
  <c r="C3" i="4"/>
  <c r="B47" i="21"/>
  <c r="C47" i="21"/>
  <c r="D47" i="21"/>
  <c r="E47" i="21"/>
  <c r="F47" i="21"/>
  <c r="D3" i="4"/>
  <c r="B69" i="21"/>
  <c r="C69" i="21"/>
  <c r="D69" i="21"/>
  <c r="E69" i="21"/>
  <c r="F69" i="21"/>
  <c r="E3" i="4"/>
  <c r="B91" i="21"/>
  <c r="C91" i="21"/>
  <c r="D91" i="21"/>
  <c r="E91" i="21"/>
  <c r="F91" i="21"/>
  <c r="F3" i="4"/>
  <c r="G91" i="21"/>
  <c r="H91" i="21"/>
  <c r="I91" i="21"/>
  <c r="J91" i="21"/>
  <c r="K91" i="21"/>
  <c r="L91" i="21"/>
  <c r="M91" i="21"/>
  <c r="B113" i="21"/>
  <c r="C113" i="21"/>
  <c r="D113" i="21"/>
  <c r="E113" i="21"/>
  <c r="F113" i="21"/>
  <c r="G3" i="4"/>
  <c r="G113" i="21"/>
  <c r="H113" i="21"/>
  <c r="I113" i="21"/>
  <c r="J113" i="21"/>
  <c r="K113" i="21"/>
  <c r="L113" i="21"/>
  <c r="M113" i="21"/>
  <c r="B135" i="21"/>
  <c r="C135" i="21"/>
  <c r="D135" i="21"/>
  <c r="E135" i="21"/>
  <c r="F135" i="21"/>
  <c r="H3" i="4"/>
  <c r="M157" i="21"/>
  <c r="B2" i="8"/>
  <c r="B4" i="21"/>
  <c r="C4" i="21"/>
  <c r="D4" i="21"/>
  <c r="E4" i="21"/>
  <c r="F4" i="21"/>
  <c r="B4" i="4"/>
  <c r="B26" i="21"/>
  <c r="C26" i="21"/>
  <c r="D26" i="21"/>
  <c r="E26" i="21"/>
  <c r="F26" i="21"/>
  <c r="C4" i="4"/>
  <c r="B48" i="21"/>
  <c r="C48" i="21"/>
  <c r="D48" i="21"/>
  <c r="E48" i="21"/>
  <c r="F48" i="21"/>
  <c r="D4" i="4"/>
  <c r="B70" i="21"/>
  <c r="C70" i="21"/>
  <c r="D70" i="21"/>
  <c r="E70" i="21"/>
  <c r="F70" i="21"/>
  <c r="E4" i="4"/>
  <c r="B92" i="21"/>
  <c r="C92" i="21"/>
  <c r="D92" i="21"/>
  <c r="E92" i="21"/>
  <c r="F92" i="21"/>
  <c r="F4" i="4"/>
  <c r="G92" i="21"/>
  <c r="H92" i="21"/>
  <c r="I92" i="21"/>
  <c r="J92" i="21"/>
  <c r="K92" i="21"/>
  <c r="L92" i="21"/>
  <c r="M92" i="21"/>
  <c r="B114" i="21"/>
  <c r="C114" i="21"/>
  <c r="D114" i="21"/>
  <c r="E114" i="21"/>
  <c r="F114" i="21"/>
  <c r="G4" i="4"/>
  <c r="G114" i="21"/>
  <c r="H114" i="21"/>
  <c r="I114" i="21"/>
  <c r="J114" i="21"/>
  <c r="K114" i="21"/>
  <c r="L114" i="21"/>
  <c r="M114" i="21"/>
  <c r="B136" i="21"/>
  <c r="C136" i="21"/>
  <c r="D136" i="21"/>
  <c r="E136" i="21"/>
  <c r="F136" i="21"/>
  <c r="H4" i="4"/>
  <c r="M158" i="21"/>
  <c r="B3" i="8"/>
  <c r="B5" i="21"/>
  <c r="C5" i="21"/>
  <c r="D5" i="21"/>
  <c r="E5" i="21"/>
  <c r="F5" i="21"/>
  <c r="B5" i="4"/>
  <c r="B27" i="21"/>
  <c r="C27" i="21"/>
  <c r="D27" i="21"/>
  <c r="E27" i="21"/>
  <c r="F27" i="21"/>
  <c r="C5" i="4"/>
  <c r="B49" i="21"/>
  <c r="C49" i="21"/>
  <c r="D49" i="21"/>
  <c r="E49" i="21"/>
  <c r="F49" i="21"/>
  <c r="D5" i="4"/>
  <c r="B71" i="21"/>
  <c r="C71" i="21"/>
  <c r="D71" i="21"/>
  <c r="E71" i="21"/>
  <c r="F71" i="21"/>
  <c r="E5" i="4"/>
  <c r="B93" i="21"/>
  <c r="C93" i="21"/>
  <c r="D93" i="21"/>
  <c r="E93" i="21"/>
  <c r="F93" i="21"/>
  <c r="F5" i="4"/>
  <c r="G93" i="21"/>
  <c r="H93" i="21"/>
  <c r="I93" i="21"/>
  <c r="J93" i="21"/>
  <c r="K93" i="21"/>
  <c r="L93" i="21"/>
  <c r="M93" i="21"/>
  <c r="B115" i="21"/>
  <c r="C115" i="21"/>
  <c r="D115" i="21"/>
  <c r="E115" i="21"/>
  <c r="F115" i="21"/>
  <c r="G5" i="4"/>
  <c r="G115" i="21"/>
  <c r="H115" i="21"/>
  <c r="I115" i="21"/>
  <c r="J115" i="21"/>
  <c r="K115" i="21"/>
  <c r="L115" i="21"/>
  <c r="M115" i="21"/>
  <c r="B137" i="21"/>
  <c r="C137" i="21"/>
  <c r="D137" i="21"/>
  <c r="E137" i="21"/>
  <c r="F137" i="21"/>
  <c r="H5" i="4"/>
  <c r="M159" i="21"/>
  <c r="B4" i="8"/>
  <c r="B6" i="21"/>
  <c r="C6" i="21"/>
  <c r="D6" i="21"/>
  <c r="E6" i="21"/>
  <c r="F6" i="21"/>
  <c r="B6" i="4"/>
  <c r="B28" i="21"/>
  <c r="C28" i="21"/>
  <c r="D28" i="21"/>
  <c r="E28" i="21"/>
  <c r="F28" i="21"/>
  <c r="C6" i="4"/>
  <c r="B50" i="21"/>
  <c r="C50" i="21"/>
  <c r="D50" i="21"/>
  <c r="E50" i="21"/>
  <c r="F50" i="21"/>
  <c r="D6" i="4"/>
  <c r="B72" i="21"/>
  <c r="C72" i="21"/>
  <c r="D72" i="21"/>
  <c r="E72" i="21"/>
  <c r="F72" i="21"/>
  <c r="E6" i="4"/>
  <c r="B94" i="21"/>
  <c r="C94" i="21"/>
  <c r="D94" i="21"/>
  <c r="E94" i="21"/>
  <c r="F94" i="21"/>
  <c r="F6" i="4"/>
  <c r="G94" i="21"/>
  <c r="H94" i="21"/>
  <c r="I94" i="21"/>
  <c r="J94" i="21"/>
  <c r="K94" i="21"/>
  <c r="L94" i="21"/>
  <c r="M94" i="21"/>
  <c r="B116" i="21"/>
  <c r="C116" i="21"/>
  <c r="D116" i="21"/>
  <c r="E116" i="21"/>
  <c r="F116" i="21"/>
  <c r="G6" i="4"/>
  <c r="G116" i="21"/>
  <c r="H116" i="21"/>
  <c r="I116" i="21"/>
  <c r="J116" i="21"/>
  <c r="K116" i="21"/>
  <c r="L116" i="21"/>
  <c r="M116" i="21"/>
  <c r="B138" i="21"/>
  <c r="C138" i="21"/>
  <c r="D138" i="21"/>
  <c r="E138" i="21"/>
  <c r="F138" i="21"/>
  <c r="H6" i="4"/>
  <c r="M160" i="21"/>
  <c r="B5" i="8"/>
  <c r="B7" i="21"/>
  <c r="C7" i="21"/>
  <c r="D7" i="21"/>
  <c r="E7" i="21"/>
  <c r="F7" i="21"/>
  <c r="B7" i="4"/>
  <c r="B29" i="21"/>
  <c r="C29" i="21"/>
  <c r="D29" i="21"/>
  <c r="E29" i="21"/>
  <c r="F29" i="21"/>
  <c r="C7" i="4"/>
  <c r="B51" i="21"/>
  <c r="C51" i="21"/>
  <c r="D51" i="21"/>
  <c r="E51" i="21"/>
  <c r="F51" i="21"/>
  <c r="D7" i="4"/>
  <c r="B73" i="21"/>
  <c r="C73" i="21"/>
  <c r="D73" i="21"/>
  <c r="E73" i="21"/>
  <c r="F73" i="21"/>
  <c r="E7" i="4"/>
  <c r="B95" i="21"/>
  <c r="C95" i="21"/>
  <c r="D95" i="21"/>
  <c r="E95" i="21"/>
  <c r="F95" i="21"/>
  <c r="F7" i="4"/>
  <c r="G95" i="21"/>
  <c r="H95" i="21"/>
  <c r="I95" i="21"/>
  <c r="J95" i="21"/>
  <c r="K95" i="21"/>
  <c r="L95" i="21"/>
  <c r="M95" i="21"/>
  <c r="B117" i="21"/>
  <c r="C117" i="21"/>
  <c r="D117" i="21"/>
  <c r="E117" i="21"/>
  <c r="F117" i="21"/>
  <c r="G7" i="4"/>
  <c r="G117" i="21"/>
  <c r="H117" i="21"/>
  <c r="I117" i="21"/>
  <c r="J117" i="21"/>
  <c r="K117" i="21"/>
  <c r="L117" i="21"/>
  <c r="M117" i="21"/>
  <c r="B139" i="21"/>
  <c r="C139" i="21"/>
  <c r="D139" i="21"/>
  <c r="E139" i="21"/>
  <c r="F139" i="21"/>
  <c r="H7" i="4"/>
  <c r="M161" i="21"/>
  <c r="B6" i="8"/>
  <c r="B8" i="21"/>
  <c r="C8" i="21"/>
  <c r="D8" i="21"/>
  <c r="E8" i="21"/>
  <c r="F8" i="21"/>
  <c r="B8" i="4"/>
  <c r="B30" i="21"/>
  <c r="C30" i="21"/>
  <c r="D30" i="21"/>
  <c r="E30" i="21"/>
  <c r="F30" i="21"/>
  <c r="C8" i="4"/>
  <c r="B52" i="21"/>
  <c r="C52" i="21"/>
  <c r="D52" i="21"/>
  <c r="E52" i="21"/>
  <c r="F52" i="21"/>
  <c r="D8" i="4"/>
  <c r="B74" i="21"/>
  <c r="C74" i="21"/>
  <c r="D74" i="21"/>
  <c r="E74" i="21"/>
  <c r="F74" i="21"/>
  <c r="E8" i="4"/>
  <c r="B96" i="21"/>
  <c r="C96" i="21"/>
  <c r="D96" i="21"/>
  <c r="E96" i="21"/>
  <c r="F96" i="21"/>
  <c r="F8" i="4"/>
  <c r="G96" i="21"/>
  <c r="H96" i="21"/>
  <c r="I96" i="21"/>
  <c r="J96" i="21"/>
  <c r="K96" i="21"/>
  <c r="L96" i="21"/>
  <c r="M96" i="21"/>
  <c r="B118" i="21"/>
  <c r="C118" i="21"/>
  <c r="D118" i="21"/>
  <c r="E118" i="21"/>
  <c r="F118" i="21"/>
  <c r="G8" i="4"/>
  <c r="G118" i="21"/>
  <c r="H118" i="21"/>
  <c r="I118" i="21"/>
  <c r="J118" i="21"/>
  <c r="K118" i="21"/>
  <c r="L118" i="21"/>
  <c r="M118" i="21"/>
  <c r="B140" i="21"/>
  <c r="C140" i="21"/>
  <c r="D140" i="21"/>
  <c r="E140" i="21"/>
  <c r="F140" i="21"/>
  <c r="H8" i="4"/>
  <c r="M162" i="21"/>
  <c r="B7" i="8"/>
  <c r="B9" i="21"/>
  <c r="C9" i="21"/>
  <c r="D9" i="21"/>
  <c r="E9" i="21"/>
  <c r="F9" i="21"/>
  <c r="B9" i="4"/>
  <c r="B31" i="21"/>
  <c r="C31" i="21"/>
  <c r="D31" i="21"/>
  <c r="E31" i="21"/>
  <c r="F31" i="21"/>
  <c r="C9" i="4"/>
  <c r="B53" i="21"/>
  <c r="C53" i="21"/>
  <c r="D53" i="21"/>
  <c r="E53" i="21"/>
  <c r="F53" i="21"/>
  <c r="D9" i="4"/>
  <c r="B75" i="21"/>
  <c r="C75" i="21"/>
  <c r="D75" i="21"/>
  <c r="E75" i="21"/>
  <c r="F75" i="21"/>
  <c r="E9" i="4"/>
  <c r="B97" i="21"/>
  <c r="C97" i="21"/>
  <c r="D97" i="21"/>
  <c r="E97" i="21"/>
  <c r="F97" i="21"/>
  <c r="F9" i="4"/>
  <c r="G97" i="21"/>
  <c r="H97" i="21"/>
  <c r="I97" i="21"/>
  <c r="J97" i="21"/>
  <c r="K97" i="21"/>
  <c r="L97" i="21"/>
  <c r="M97" i="21"/>
  <c r="B119" i="21"/>
  <c r="C119" i="21"/>
  <c r="D119" i="21"/>
  <c r="E119" i="21"/>
  <c r="F119" i="21"/>
  <c r="G9" i="4"/>
  <c r="G119" i="21"/>
  <c r="H119" i="21"/>
  <c r="I119" i="21"/>
  <c r="J119" i="21"/>
  <c r="K119" i="21"/>
  <c r="L119" i="21"/>
  <c r="M119" i="21"/>
  <c r="B141" i="21"/>
  <c r="C141" i="21"/>
  <c r="D141" i="21"/>
  <c r="E141" i="21"/>
  <c r="F141" i="21"/>
  <c r="H9" i="4"/>
  <c r="M163" i="21"/>
  <c r="B8" i="8"/>
  <c r="B10" i="21"/>
  <c r="C10" i="21"/>
  <c r="D10" i="21"/>
  <c r="E10" i="21"/>
  <c r="F10" i="21"/>
  <c r="B10" i="4"/>
  <c r="B32" i="21"/>
  <c r="C32" i="21"/>
  <c r="D32" i="21"/>
  <c r="E32" i="21"/>
  <c r="F32" i="21"/>
  <c r="C10" i="4"/>
  <c r="B54" i="21"/>
  <c r="C54" i="21"/>
  <c r="D54" i="21"/>
  <c r="E54" i="21"/>
  <c r="F54" i="21"/>
  <c r="D10" i="4"/>
  <c r="B76" i="21"/>
  <c r="C76" i="21"/>
  <c r="D76" i="21"/>
  <c r="E76" i="21"/>
  <c r="F76" i="21"/>
  <c r="E10" i="4"/>
  <c r="B98" i="21"/>
  <c r="C98" i="21"/>
  <c r="D98" i="21"/>
  <c r="E98" i="21"/>
  <c r="F98" i="21"/>
  <c r="F10" i="4"/>
  <c r="G98" i="21"/>
  <c r="H98" i="21"/>
  <c r="I98" i="21"/>
  <c r="J98" i="21"/>
  <c r="K98" i="21"/>
  <c r="L98" i="21"/>
  <c r="M98" i="21"/>
  <c r="B120" i="21"/>
  <c r="C120" i="21"/>
  <c r="D120" i="21"/>
  <c r="E120" i="21"/>
  <c r="F120" i="21"/>
  <c r="G10" i="4"/>
  <c r="G120" i="21"/>
  <c r="H120" i="21"/>
  <c r="I120" i="21"/>
  <c r="J120" i="21"/>
  <c r="K120" i="21"/>
  <c r="L120" i="21"/>
  <c r="M120" i="21"/>
  <c r="B142" i="21"/>
  <c r="C142" i="21"/>
  <c r="D142" i="21"/>
  <c r="E142" i="21"/>
  <c r="F142" i="21"/>
  <c r="H10" i="4"/>
  <c r="M164" i="21"/>
  <c r="B9" i="8"/>
  <c r="B11" i="21"/>
  <c r="C11" i="21"/>
  <c r="D11" i="21"/>
  <c r="E11" i="21"/>
  <c r="F11" i="21"/>
  <c r="B11" i="4"/>
  <c r="B33" i="21"/>
  <c r="C33" i="21"/>
  <c r="D33" i="21"/>
  <c r="E33" i="21"/>
  <c r="F33" i="21"/>
  <c r="C11" i="4"/>
  <c r="B55" i="21"/>
  <c r="C55" i="21"/>
  <c r="D55" i="21"/>
  <c r="E55" i="21"/>
  <c r="F55" i="21"/>
  <c r="D11" i="4"/>
  <c r="B77" i="21"/>
  <c r="C77" i="21"/>
  <c r="D77" i="21"/>
  <c r="E77" i="21"/>
  <c r="F77" i="21"/>
  <c r="E11" i="4"/>
  <c r="B99" i="21"/>
  <c r="C99" i="21"/>
  <c r="D99" i="21"/>
  <c r="E99" i="21"/>
  <c r="F99" i="21"/>
  <c r="F11" i="4"/>
  <c r="G99" i="21"/>
  <c r="H99" i="21"/>
  <c r="I99" i="21"/>
  <c r="J99" i="21"/>
  <c r="K99" i="21"/>
  <c r="L99" i="21"/>
  <c r="M99" i="21"/>
  <c r="B121" i="21"/>
  <c r="C121" i="21"/>
  <c r="D121" i="21"/>
  <c r="E121" i="21"/>
  <c r="F121" i="21"/>
  <c r="G11" i="4"/>
  <c r="G121" i="21"/>
  <c r="H121" i="21"/>
  <c r="I121" i="21"/>
  <c r="J121" i="21"/>
  <c r="K121" i="21"/>
  <c r="L121" i="21"/>
  <c r="M121" i="21"/>
  <c r="B143" i="21"/>
  <c r="C143" i="21"/>
  <c r="D143" i="21"/>
  <c r="E143" i="21"/>
  <c r="F143" i="21"/>
  <c r="H11" i="4"/>
  <c r="M165" i="21"/>
  <c r="B10" i="8"/>
  <c r="B12" i="21"/>
  <c r="C12" i="21"/>
  <c r="D12" i="21"/>
  <c r="E12" i="21"/>
  <c r="F12" i="21"/>
  <c r="B12" i="4"/>
  <c r="B34" i="21"/>
  <c r="C34" i="21"/>
  <c r="D34" i="21"/>
  <c r="E34" i="21"/>
  <c r="F34" i="21"/>
  <c r="C12" i="4"/>
  <c r="B56" i="21"/>
  <c r="C56" i="21"/>
  <c r="D56" i="21"/>
  <c r="E56" i="21"/>
  <c r="F56" i="21"/>
  <c r="D12" i="4"/>
  <c r="B78" i="21"/>
  <c r="C78" i="21"/>
  <c r="D78" i="21"/>
  <c r="E78" i="21"/>
  <c r="F78" i="21"/>
  <c r="E12" i="4"/>
  <c r="B100" i="21"/>
  <c r="C100" i="21"/>
  <c r="D100" i="21"/>
  <c r="E100" i="21"/>
  <c r="F100" i="21"/>
  <c r="F12" i="4"/>
  <c r="G100" i="21"/>
  <c r="H100" i="21"/>
  <c r="I100" i="21"/>
  <c r="J100" i="21"/>
  <c r="K100" i="21"/>
  <c r="L100" i="21"/>
  <c r="M100" i="21"/>
  <c r="B122" i="21"/>
  <c r="C122" i="21"/>
  <c r="D122" i="21"/>
  <c r="E122" i="21"/>
  <c r="F122" i="21"/>
  <c r="G12" i="4"/>
  <c r="G122" i="21"/>
  <c r="H122" i="21"/>
  <c r="I122" i="21"/>
  <c r="J122" i="21"/>
  <c r="K122" i="21"/>
  <c r="L122" i="21"/>
  <c r="M122" i="21"/>
  <c r="B144" i="21"/>
  <c r="C144" i="21"/>
  <c r="D144" i="21"/>
  <c r="E144" i="21"/>
  <c r="F144" i="21"/>
  <c r="H12" i="4"/>
  <c r="M166" i="21"/>
  <c r="B11" i="8"/>
  <c r="B13" i="21"/>
  <c r="C13" i="21"/>
  <c r="D13" i="21"/>
  <c r="E13" i="21"/>
  <c r="F13" i="21"/>
  <c r="B13" i="4"/>
  <c r="B35" i="21"/>
  <c r="C35" i="21"/>
  <c r="D35" i="21"/>
  <c r="E35" i="21"/>
  <c r="F35" i="21"/>
  <c r="C13" i="4"/>
  <c r="B57" i="21"/>
  <c r="C57" i="21"/>
  <c r="D57" i="21"/>
  <c r="E57" i="21"/>
  <c r="F57" i="21"/>
  <c r="D13" i="4"/>
  <c r="B79" i="21"/>
  <c r="C79" i="21"/>
  <c r="D79" i="21"/>
  <c r="E79" i="21"/>
  <c r="F79" i="21"/>
  <c r="E13" i="4"/>
  <c r="B101" i="21"/>
  <c r="C101" i="21"/>
  <c r="D101" i="21"/>
  <c r="E101" i="21"/>
  <c r="F101" i="21"/>
  <c r="F13" i="4"/>
  <c r="G101" i="21"/>
  <c r="H101" i="21"/>
  <c r="I101" i="21"/>
  <c r="J101" i="21"/>
  <c r="K101" i="21"/>
  <c r="L101" i="21"/>
  <c r="M101" i="21"/>
  <c r="B123" i="21"/>
  <c r="C123" i="21"/>
  <c r="D123" i="21"/>
  <c r="E123" i="21"/>
  <c r="F123" i="21"/>
  <c r="G13" i="4"/>
  <c r="G123" i="21"/>
  <c r="H123" i="21"/>
  <c r="I123" i="21"/>
  <c r="J123" i="21"/>
  <c r="K123" i="21"/>
  <c r="L123" i="21"/>
  <c r="M123" i="21"/>
  <c r="B145" i="21"/>
  <c r="C145" i="21"/>
  <c r="D145" i="21"/>
  <c r="E145" i="21"/>
  <c r="F145" i="21"/>
  <c r="H13" i="4"/>
  <c r="M167" i="21"/>
  <c r="B12" i="8"/>
  <c r="B14" i="21"/>
  <c r="C14" i="21"/>
  <c r="D14" i="21"/>
  <c r="E14" i="21"/>
  <c r="F14" i="21"/>
  <c r="B14" i="4"/>
  <c r="B36" i="21"/>
  <c r="C36" i="21"/>
  <c r="D36" i="21"/>
  <c r="E36" i="21"/>
  <c r="F36" i="21"/>
  <c r="C14" i="4"/>
  <c r="B58" i="21"/>
  <c r="C58" i="21"/>
  <c r="D58" i="21"/>
  <c r="E58" i="21"/>
  <c r="F58" i="21"/>
  <c r="D14" i="4"/>
  <c r="B80" i="21"/>
  <c r="C80" i="21"/>
  <c r="D80" i="21"/>
  <c r="E80" i="21"/>
  <c r="F80" i="21"/>
  <c r="E14" i="4"/>
  <c r="B102" i="21"/>
  <c r="C102" i="21"/>
  <c r="D102" i="21"/>
  <c r="E102" i="21"/>
  <c r="F102" i="21"/>
  <c r="F14" i="4"/>
  <c r="G102" i="21"/>
  <c r="H102" i="21"/>
  <c r="I102" i="21"/>
  <c r="J102" i="21"/>
  <c r="K102" i="21"/>
  <c r="L102" i="21"/>
  <c r="M102" i="21"/>
  <c r="B124" i="21"/>
  <c r="C124" i="21"/>
  <c r="D124" i="21"/>
  <c r="E124" i="21"/>
  <c r="F124" i="21"/>
  <c r="G14" i="4"/>
  <c r="G124" i="21"/>
  <c r="H124" i="21"/>
  <c r="I124" i="21"/>
  <c r="J124" i="21"/>
  <c r="K124" i="21"/>
  <c r="L124" i="21"/>
  <c r="M124" i="21"/>
  <c r="B146" i="21"/>
  <c r="C146" i="21"/>
  <c r="D146" i="21"/>
  <c r="E146" i="21"/>
  <c r="F146" i="21"/>
  <c r="H14" i="4"/>
  <c r="M168" i="21"/>
  <c r="B13" i="8"/>
  <c r="B15" i="21"/>
  <c r="C15" i="21"/>
  <c r="D15" i="21"/>
  <c r="E15" i="21"/>
  <c r="F15" i="21"/>
  <c r="B15" i="4"/>
  <c r="B37" i="21"/>
  <c r="C37" i="21"/>
  <c r="D37" i="21"/>
  <c r="E37" i="21"/>
  <c r="F37" i="21"/>
  <c r="C15" i="4"/>
  <c r="B59" i="21"/>
  <c r="C59" i="21"/>
  <c r="D59" i="21"/>
  <c r="E59" i="21"/>
  <c r="F59" i="21"/>
  <c r="D15" i="4"/>
  <c r="B81" i="21"/>
  <c r="C81" i="21"/>
  <c r="D81" i="21"/>
  <c r="E81" i="21"/>
  <c r="F81" i="21"/>
  <c r="E15" i="4"/>
  <c r="B103" i="21"/>
  <c r="C103" i="21"/>
  <c r="D103" i="21"/>
  <c r="E103" i="21"/>
  <c r="F103" i="21"/>
  <c r="F15" i="4"/>
  <c r="G103" i="21"/>
  <c r="H103" i="21"/>
  <c r="I103" i="21"/>
  <c r="J103" i="21"/>
  <c r="K103" i="21"/>
  <c r="L103" i="21"/>
  <c r="M103" i="21"/>
  <c r="B125" i="21"/>
  <c r="C125" i="21"/>
  <c r="D125" i="21"/>
  <c r="E125" i="21"/>
  <c r="F125" i="21"/>
  <c r="G15" i="4"/>
  <c r="G125" i="21"/>
  <c r="H125" i="21"/>
  <c r="I125" i="21"/>
  <c r="J125" i="21"/>
  <c r="K125" i="21"/>
  <c r="L125" i="21"/>
  <c r="M125" i="21"/>
  <c r="B147" i="21"/>
  <c r="C147" i="21"/>
  <c r="D147" i="21"/>
  <c r="E147" i="21"/>
  <c r="F147" i="21"/>
  <c r="H15" i="4"/>
  <c r="M169" i="21"/>
  <c r="B14" i="8"/>
  <c r="B16" i="21"/>
  <c r="C16" i="21"/>
  <c r="D16" i="21"/>
  <c r="E16" i="21"/>
  <c r="F16" i="21"/>
  <c r="B16" i="4"/>
  <c r="B38" i="21"/>
  <c r="C38" i="21"/>
  <c r="D38" i="21"/>
  <c r="E38" i="21"/>
  <c r="F38" i="21"/>
  <c r="C16" i="4"/>
  <c r="B60" i="21"/>
  <c r="C60" i="21"/>
  <c r="D60" i="21"/>
  <c r="E60" i="21"/>
  <c r="F60" i="21"/>
  <c r="D16" i="4"/>
  <c r="B82" i="21"/>
  <c r="C82" i="21"/>
  <c r="D82" i="21"/>
  <c r="E82" i="21"/>
  <c r="F82" i="21"/>
  <c r="E16" i="4"/>
  <c r="B104" i="21"/>
  <c r="C104" i="21"/>
  <c r="D104" i="21"/>
  <c r="E104" i="21"/>
  <c r="F104" i="21"/>
  <c r="F16" i="4"/>
  <c r="G104" i="21"/>
  <c r="H104" i="21"/>
  <c r="I104" i="21"/>
  <c r="J104" i="21"/>
  <c r="K104" i="21"/>
  <c r="L104" i="21"/>
  <c r="M104" i="21"/>
  <c r="B126" i="21"/>
  <c r="C126" i="21"/>
  <c r="D126" i="21"/>
  <c r="E126" i="21"/>
  <c r="F126" i="21"/>
  <c r="G16" i="4"/>
  <c r="G126" i="21"/>
  <c r="H126" i="21"/>
  <c r="I126" i="21"/>
  <c r="J126" i="21"/>
  <c r="K126" i="21"/>
  <c r="L126" i="21"/>
  <c r="M126" i="21"/>
  <c r="B148" i="21"/>
  <c r="C148" i="21"/>
  <c r="D148" i="21"/>
  <c r="E148" i="21"/>
  <c r="F148" i="21"/>
  <c r="H16" i="4"/>
  <c r="M170" i="21"/>
  <c r="B15" i="8"/>
  <c r="B17" i="21"/>
  <c r="C17" i="21"/>
  <c r="D17" i="21"/>
  <c r="E17" i="21"/>
  <c r="F17" i="21"/>
  <c r="B17" i="4"/>
  <c r="B39" i="21"/>
  <c r="C39" i="21"/>
  <c r="D39" i="21"/>
  <c r="E39" i="21"/>
  <c r="F39" i="21"/>
  <c r="C17" i="4"/>
  <c r="B61" i="21"/>
  <c r="C61" i="21"/>
  <c r="D61" i="21"/>
  <c r="E61" i="21"/>
  <c r="F61" i="21"/>
  <c r="D17" i="4"/>
  <c r="B83" i="21"/>
  <c r="C83" i="21"/>
  <c r="D83" i="21"/>
  <c r="E83" i="21"/>
  <c r="F83" i="21"/>
  <c r="E17" i="4"/>
  <c r="B105" i="21"/>
  <c r="C105" i="21"/>
  <c r="D105" i="21"/>
  <c r="E105" i="21"/>
  <c r="F105" i="21"/>
  <c r="F17" i="4"/>
  <c r="G105" i="21"/>
  <c r="H105" i="21"/>
  <c r="I105" i="21"/>
  <c r="J105" i="21"/>
  <c r="K105" i="21"/>
  <c r="L105" i="21"/>
  <c r="M105" i="21"/>
  <c r="B127" i="21"/>
  <c r="C127" i="21"/>
  <c r="D127" i="21"/>
  <c r="E127" i="21"/>
  <c r="F127" i="21"/>
  <c r="G17" i="4"/>
  <c r="G127" i="21"/>
  <c r="H127" i="21"/>
  <c r="I127" i="21"/>
  <c r="J127" i="21"/>
  <c r="K127" i="21"/>
  <c r="L127" i="21"/>
  <c r="M127" i="21"/>
  <c r="B149" i="21"/>
  <c r="C149" i="21"/>
  <c r="D149" i="21"/>
  <c r="E149" i="21"/>
  <c r="F149" i="21"/>
  <c r="H17" i="4"/>
  <c r="M171" i="21"/>
  <c r="B16" i="8"/>
  <c r="B18" i="21"/>
  <c r="C18" i="21"/>
  <c r="D18" i="21"/>
  <c r="E18" i="21"/>
  <c r="F18" i="21"/>
  <c r="B18" i="4"/>
  <c r="B40" i="21"/>
  <c r="C40" i="21"/>
  <c r="D40" i="21"/>
  <c r="E40" i="21"/>
  <c r="F40" i="21"/>
  <c r="C18" i="4"/>
  <c r="B62" i="21"/>
  <c r="C62" i="21"/>
  <c r="D62" i="21"/>
  <c r="E62" i="21"/>
  <c r="F62" i="21"/>
  <c r="D18" i="4"/>
  <c r="B84" i="21"/>
  <c r="C84" i="21"/>
  <c r="D84" i="21"/>
  <c r="E84" i="21"/>
  <c r="F84" i="21"/>
  <c r="E18" i="4"/>
  <c r="B106" i="21"/>
  <c r="C106" i="21"/>
  <c r="D106" i="21"/>
  <c r="E106" i="21"/>
  <c r="F106" i="21"/>
  <c r="F18" i="4"/>
  <c r="G106" i="21"/>
  <c r="H106" i="21"/>
  <c r="I106" i="21"/>
  <c r="J106" i="21"/>
  <c r="K106" i="21"/>
  <c r="L106" i="21"/>
  <c r="M106" i="21"/>
  <c r="B128" i="21"/>
  <c r="C128" i="21"/>
  <c r="D128" i="21"/>
  <c r="E128" i="21"/>
  <c r="F128" i="21"/>
  <c r="G18" i="4"/>
  <c r="G128" i="21"/>
  <c r="H128" i="21"/>
  <c r="I128" i="21"/>
  <c r="J128" i="21"/>
  <c r="K128" i="21"/>
  <c r="L128" i="21"/>
  <c r="M128" i="21"/>
  <c r="B150" i="21"/>
  <c r="C150" i="21"/>
  <c r="D150" i="21"/>
  <c r="E150" i="21"/>
  <c r="F150" i="21"/>
  <c r="H18" i="4"/>
  <c r="M172" i="21"/>
  <c r="B17" i="8"/>
  <c r="B19" i="21"/>
  <c r="C19" i="21"/>
  <c r="D19" i="21"/>
  <c r="E19" i="21"/>
  <c r="F19" i="21"/>
  <c r="B19" i="4"/>
  <c r="B41" i="21"/>
  <c r="C41" i="21"/>
  <c r="D41" i="21"/>
  <c r="E41" i="21"/>
  <c r="F41" i="21"/>
  <c r="C19" i="4"/>
  <c r="B63" i="21"/>
  <c r="C63" i="21"/>
  <c r="D63" i="21"/>
  <c r="E63" i="21"/>
  <c r="F63" i="21"/>
  <c r="D19" i="4"/>
  <c r="B85" i="21"/>
  <c r="C85" i="21"/>
  <c r="D85" i="21"/>
  <c r="E85" i="21"/>
  <c r="F85" i="21"/>
  <c r="E19" i="4"/>
  <c r="B107" i="21"/>
  <c r="C107" i="21"/>
  <c r="D107" i="21"/>
  <c r="E107" i="21"/>
  <c r="F107" i="21"/>
  <c r="F19" i="4"/>
  <c r="G107" i="21"/>
  <c r="H107" i="21"/>
  <c r="I107" i="21"/>
  <c r="J107" i="21"/>
  <c r="K107" i="21"/>
  <c r="L107" i="21"/>
  <c r="M107" i="21"/>
  <c r="B129" i="21"/>
  <c r="C129" i="21"/>
  <c r="D129" i="21"/>
  <c r="E129" i="21"/>
  <c r="F129" i="21"/>
  <c r="G19" i="4"/>
  <c r="G129" i="21"/>
  <c r="H129" i="21"/>
  <c r="I129" i="21"/>
  <c r="J129" i="21"/>
  <c r="K129" i="21"/>
  <c r="L129" i="21"/>
  <c r="M129" i="21"/>
  <c r="B151" i="21"/>
  <c r="C151" i="21"/>
  <c r="D151" i="21"/>
  <c r="E151" i="21"/>
  <c r="F151" i="21"/>
  <c r="H19" i="4"/>
  <c r="M173" i="21"/>
  <c r="B18" i="8"/>
  <c r="B20" i="21"/>
  <c r="C20" i="21"/>
  <c r="D20" i="21"/>
  <c r="E20" i="21"/>
  <c r="F20" i="21"/>
  <c r="B20" i="4"/>
  <c r="B42" i="21"/>
  <c r="C42" i="21"/>
  <c r="D42" i="21"/>
  <c r="E42" i="21"/>
  <c r="F42" i="21"/>
  <c r="C20" i="4"/>
  <c r="B64" i="21"/>
  <c r="C64" i="21"/>
  <c r="D64" i="21"/>
  <c r="E64" i="21"/>
  <c r="F64" i="21"/>
  <c r="D20" i="4"/>
  <c r="B86" i="21"/>
  <c r="C86" i="21"/>
  <c r="D86" i="21"/>
  <c r="E86" i="21"/>
  <c r="F86" i="21"/>
  <c r="E20" i="4"/>
  <c r="B108" i="21"/>
  <c r="C108" i="21"/>
  <c r="D108" i="21"/>
  <c r="E108" i="21"/>
  <c r="F108" i="21"/>
  <c r="F20" i="4"/>
  <c r="G108" i="21"/>
  <c r="H108" i="21"/>
  <c r="I108" i="21"/>
  <c r="J108" i="21"/>
  <c r="K108" i="21"/>
  <c r="L108" i="21"/>
  <c r="M108" i="21"/>
  <c r="B130" i="21"/>
  <c r="C130" i="21"/>
  <c r="D130" i="21"/>
  <c r="E130" i="21"/>
  <c r="F130" i="21"/>
  <c r="G20" i="4"/>
  <c r="G130" i="21"/>
  <c r="H130" i="21"/>
  <c r="I130" i="21"/>
  <c r="J130" i="21"/>
  <c r="K130" i="21"/>
  <c r="L130" i="21"/>
  <c r="M130" i="21"/>
  <c r="B152" i="21"/>
  <c r="C152" i="21"/>
  <c r="D152" i="21"/>
  <c r="E152" i="21"/>
  <c r="F152" i="21"/>
  <c r="H20" i="4"/>
  <c r="M174" i="21"/>
  <c r="B19" i="8"/>
  <c r="B21" i="21"/>
  <c r="C21" i="21"/>
  <c r="D21" i="21"/>
  <c r="E21" i="21"/>
  <c r="F21" i="21"/>
  <c r="B21" i="4"/>
  <c r="B43" i="21"/>
  <c r="C43" i="21"/>
  <c r="D43" i="21"/>
  <c r="E43" i="21"/>
  <c r="F43" i="21"/>
  <c r="C21" i="4"/>
  <c r="B65" i="21"/>
  <c r="C65" i="21"/>
  <c r="D65" i="21"/>
  <c r="E65" i="21"/>
  <c r="F65" i="21"/>
  <c r="D21" i="4"/>
  <c r="B87" i="21"/>
  <c r="C87" i="21"/>
  <c r="D87" i="21"/>
  <c r="E87" i="21"/>
  <c r="F87" i="21"/>
  <c r="E21" i="4"/>
  <c r="B109" i="21"/>
  <c r="C109" i="21"/>
  <c r="D109" i="21"/>
  <c r="E109" i="21"/>
  <c r="F109" i="21"/>
  <c r="F21" i="4"/>
  <c r="G109" i="21"/>
  <c r="H109" i="21"/>
  <c r="I109" i="21"/>
  <c r="J109" i="21"/>
  <c r="K109" i="21"/>
  <c r="L109" i="21"/>
  <c r="M109" i="21"/>
  <c r="B131" i="21"/>
  <c r="C131" i="21"/>
  <c r="D131" i="21"/>
  <c r="E131" i="21"/>
  <c r="F131" i="21"/>
  <c r="G21" i="4"/>
  <c r="G131" i="21"/>
  <c r="H131" i="21"/>
  <c r="I131" i="21"/>
  <c r="J131" i="21"/>
  <c r="K131" i="21"/>
  <c r="L131" i="21"/>
  <c r="M131" i="21"/>
  <c r="B153" i="21"/>
  <c r="C153" i="21"/>
  <c r="D153" i="21"/>
  <c r="E153" i="21"/>
  <c r="F153" i="21"/>
  <c r="H21" i="4"/>
  <c r="M175" i="21"/>
  <c r="B20" i="8"/>
  <c r="B22" i="21"/>
  <c r="C22" i="21"/>
  <c r="D22" i="21"/>
  <c r="E22" i="21"/>
  <c r="F22" i="21"/>
  <c r="B22" i="4"/>
  <c r="B44" i="21"/>
  <c r="C44" i="21"/>
  <c r="D44" i="21"/>
  <c r="E44" i="21"/>
  <c r="F44" i="21"/>
  <c r="C22" i="4"/>
  <c r="B66" i="21"/>
  <c r="C66" i="21"/>
  <c r="D66" i="21"/>
  <c r="E66" i="21"/>
  <c r="F66" i="21"/>
  <c r="D22" i="4"/>
  <c r="B88" i="21"/>
  <c r="C88" i="21"/>
  <c r="D88" i="21"/>
  <c r="E88" i="21"/>
  <c r="F88" i="21"/>
  <c r="E22" i="4"/>
  <c r="B110" i="21"/>
  <c r="C110" i="21"/>
  <c r="D110" i="21"/>
  <c r="E110" i="21"/>
  <c r="F110" i="21"/>
  <c r="F22" i="4"/>
  <c r="G110" i="21"/>
  <c r="H110" i="21"/>
  <c r="I110" i="21"/>
  <c r="J110" i="21"/>
  <c r="K110" i="21"/>
  <c r="L110" i="21"/>
  <c r="M110" i="21"/>
  <c r="B132" i="21"/>
  <c r="C132" i="21"/>
  <c r="D132" i="21"/>
  <c r="E132" i="21"/>
  <c r="F132" i="21"/>
  <c r="G22" i="4"/>
  <c r="G132" i="21"/>
  <c r="H132" i="21"/>
  <c r="I132" i="21"/>
  <c r="J132" i="21"/>
  <c r="K132" i="21"/>
  <c r="L132" i="21"/>
  <c r="M132" i="21"/>
  <c r="B154" i="21"/>
  <c r="C154" i="21"/>
  <c r="D154" i="21"/>
  <c r="E154" i="21"/>
  <c r="F154" i="21"/>
  <c r="H22" i="4"/>
  <c r="M176" i="21"/>
  <c r="B21" i="8"/>
  <c r="F13" i="8"/>
  <c r="A3" i="8"/>
  <c r="G13" i="8"/>
  <c r="F14" i="8"/>
  <c r="A4" i="8"/>
  <c r="G14" i="8"/>
  <c r="F12" i="8"/>
  <c r="A2" i="8"/>
  <c r="G12" i="8"/>
  <c r="F3" i="25"/>
  <c r="F4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G3" i="25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A13" i="8"/>
  <c r="B2" i="9"/>
  <c r="C2" i="9"/>
  <c r="L47" i="12"/>
  <c r="D2" i="9"/>
  <c r="F3" i="23"/>
  <c r="E2" i="9"/>
  <c r="D3" i="10"/>
  <c r="B91" i="10"/>
  <c r="D25" i="10"/>
  <c r="C91" i="10"/>
  <c r="D47" i="10"/>
  <c r="D91" i="10"/>
  <c r="D69" i="10"/>
  <c r="E91" i="10"/>
  <c r="F91" i="10"/>
  <c r="F2" i="9"/>
  <c r="D3" i="22"/>
  <c r="B91" i="22"/>
  <c r="D25" i="22"/>
  <c r="C91" i="22"/>
  <c r="D47" i="22"/>
  <c r="D91" i="22"/>
  <c r="D69" i="22"/>
  <c r="E91" i="22"/>
  <c r="F91" i="22"/>
  <c r="G2" i="9"/>
  <c r="H2" i="9"/>
  <c r="C2" i="8"/>
  <c r="B3" i="9"/>
  <c r="C3" i="9"/>
  <c r="L48" i="12"/>
  <c r="D3" i="9"/>
  <c r="F4" i="23"/>
  <c r="E3" i="9"/>
  <c r="D4" i="10"/>
  <c r="B92" i="10"/>
  <c r="D26" i="10"/>
  <c r="C92" i="10"/>
  <c r="D48" i="10"/>
  <c r="D92" i="10"/>
  <c r="D70" i="10"/>
  <c r="E92" i="10"/>
  <c r="F92" i="10"/>
  <c r="F3" i="9"/>
  <c r="D4" i="22"/>
  <c r="B92" i="22"/>
  <c r="D26" i="22"/>
  <c r="C92" i="22"/>
  <c r="D48" i="22"/>
  <c r="D92" i="22"/>
  <c r="D70" i="22"/>
  <c r="E92" i="22"/>
  <c r="F92" i="22"/>
  <c r="G3" i="9"/>
  <c r="H3" i="9"/>
  <c r="C3" i="8"/>
  <c r="B4" i="9"/>
  <c r="C4" i="9"/>
  <c r="L49" i="12"/>
  <c r="D4" i="9"/>
  <c r="F5" i="23"/>
  <c r="E4" i="9"/>
  <c r="D5" i="10"/>
  <c r="B93" i="10"/>
  <c r="D27" i="10"/>
  <c r="C93" i="10"/>
  <c r="D49" i="10"/>
  <c r="D93" i="10"/>
  <c r="D71" i="10"/>
  <c r="E93" i="10"/>
  <c r="F93" i="10"/>
  <c r="F4" i="9"/>
  <c r="D5" i="22"/>
  <c r="B93" i="22"/>
  <c r="D27" i="22"/>
  <c r="C93" i="22"/>
  <c r="D49" i="22"/>
  <c r="D93" i="22"/>
  <c r="D71" i="22"/>
  <c r="E93" i="22"/>
  <c r="F93" i="22"/>
  <c r="G4" i="9"/>
  <c r="H4" i="9"/>
  <c r="C4" i="8"/>
  <c r="B5" i="9"/>
  <c r="C5" i="9"/>
  <c r="L50" i="12"/>
  <c r="D5" i="9"/>
  <c r="F6" i="23"/>
  <c r="E5" i="9"/>
  <c r="D6" i="10"/>
  <c r="B94" i="10"/>
  <c r="D28" i="10"/>
  <c r="C94" i="10"/>
  <c r="D50" i="10"/>
  <c r="D94" i="10"/>
  <c r="D72" i="10"/>
  <c r="E94" i="10"/>
  <c r="F94" i="10"/>
  <c r="F5" i="9"/>
  <c r="D6" i="22"/>
  <c r="B94" i="22"/>
  <c r="D28" i="22"/>
  <c r="C94" i="22"/>
  <c r="D50" i="22"/>
  <c r="D94" i="22"/>
  <c r="D72" i="22"/>
  <c r="E94" i="22"/>
  <c r="F94" i="22"/>
  <c r="G5" i="9"/>
  <c r="H5" i="9"/>
  <c r="C5" i="8"/>
  <c r="B6" i="9"/>
  <c r="C6" i="9"/>
  <c r="L51" i="12"/>
  <c r="D6" i="9"/>
  <c r="F7" i="23"/>
  <c r="E6" i="9"/>
  <c r="D7" i="10"/>
  <c r="B95" i="10"/>
  <c r="D29" i="10"/>
  <c r="C95" i="10"/>
  <c r="D51" i="10"/>
  <c r="D95" i="10"/>
  <c r="D73" i="10"/>
  <c r="E95" i="10"/>
  <c r="F95" i="10"/>
  <c r="F6" i="9"/>
  <c r="D7" i="22"/>
  <c r="B95" i="22"/>
  <c r="D29" i="22"/>
  <c r="C95" i="22"/>
  <c r="D51" i="22"/>
  <c r="D95" i="22"/>
  <c r="D73" i="22"/>
  <c r="E95" i="22"/>
  <c r="F95" i="22"/>
  <c r="G6" i="9"/>
  <c r="H6" i="9"/>
  <c r="C6" i="8"/>
  <c r="B7" i="9"/>
  <c r="C7" i="9"/>
  <c r="L52" i="12"/>
  <c r="D7" i="9"/>
  <c r="F8" i="23"/>
  <c r="E7" i="9"/>
  <c r="D8" i="10"/>
  <c r="B96" i="10"/>
  <c r="D30" i="10"/>
  <c r="C96" i="10"/>
  <c r="D52" i="10"/>
  <c r="D96" i="10"/>
  <c r="D74" i="10"/>
  <c r="E96" i="10"/>
  <c r="F96" i="10"/>
  <c r="F7" i="9"/>
  <c r="D8" i="22"/>
  <c r="B96" i="22"/>
  <c r="D30" i="22"/>
  <c r="C96" i="22"/>
  <c r="D52" i="22"/>
  <c r="D96" i="22"/>
  <c r="D74" i="22"/>
  <c r="E96" i="22"/>
  <c r="F96" i="22"/>
  <c r="G7" i="9"/>
  <c r="H7" i="9"/>
  <c r="C7" i="8"/>
  <c r="B8" i="9"/>
  <c r="C8" i="9"/>
  <c r="L53" i="12"/>
  <c r="D8" i="9"/>
  <c r="F9" i="23"/>
  <c r="E8" i="9"/>
  <c r="D9" i="10"/>
  <c r="B97" i="10"/>
  <c r="D31" i="10"/>
  <c r="C97" i="10"/>
  <c r="D53" i="10"/>
  <c r="D97" i="10"/>
  <c r="D75" i="10"/>
  <c r="E97" i="10"/>
  <c r="F97" i="10"/>
  <c r="F8" i="9"/>
  <c r="D9" i="22"/>
  <c r="B97" i="22"/>
  <c r="D31" i="22"/>
  <c r="C97" i="22"/>
  <c r="D53" i="22"/>
  <c r="D97" i="22"/>
  <c r="D75" i="22"/>
  <c r="E97" i="22"/>
  <c r="F97" i="22"/>
  <c r="G8" i="9"/>
  <c r="H8" i="9"/>
  <c r="C8" i="8"/>
  <c r="B9" i="9"/>
  <c r="C9" i="9"/>
  <c r="L54" i="12"/>
  <c r="D9" i="9"/>
  <c r="F10" i="23"/>
  <c r="E9" i="9"/>
  <c r="D10" i="10"/>
  <c r="B98" i="10"/>
  <c r="D32" i="10"/>
  <c r="C98" i="10"/>
  <c r="D54" i="10"/>
  <c r="D98" i="10"/>
  <c r="D76" i="10"/>
  <c r="E98" i="10"/>
  <c r="F98" i="10"/>
  <c r="F9" i="9"/>
  <c r="D10" i="22"/>
  <c r="B98" i="22"/>
  <c r="D32" i="22"/>
  <c r="C98" i="22"/>
  <c r="D54" i="22"/>
  <c r="D98" i="22"/>
  <c r="D76" i="22"/>
  <c r="E98" i="22"/>
  <c r="F98" i="22"/>
  <c r="G9" i="9"/>
  <c r="H9" i="9"/>
  <c r="C9" i="8"/>
  <c r="B10" i="9"/>
  <c r="C10" i="9"/>
  <c r="L55" i="12"/>
  <c r="D10" i="9"/>
  <c r="F11" i="23"/>
  <c r="E10" i="9"/>
  <c r="D11" i="10"/>
  <c r="B99" i="10"/>
  <c r="D33" i="10"/>
  <c r="C99" i="10"/>
  <c r="D55" i="10"/>
  <c r="D99" i="10"/>
  <c r="D77" i="10"/>
  <c r="E99" i="10"/>
  <c r="F99" i="10"/>
  <c r="F10" i="9"/>
  <c r="D11" i="22"/>
  <c r="B99" i="22"/>
  <c r="D33" i="22"/>
  <c r="C99" i="22"/>
  <c r="D55" i="22"/>
  <c r="D99" i="22"/>
  <c r="D77" i="22"/>
  <c r="E99" i="22"/>
  <c r="F99" i="22"/>
  <c r="G10" i="9"/>
  <c r="H10" i="9"/>
  <c r="C10" i="8"/>
  <c r="B11" i="9"/>
  <c r="C11" i="9"/>
  <c r="L56" i="12"/>
  <c r="D11" i="9"/>
  <c r="F12" i="23"/>
  <c r="E11" i="9"/>
  <c r="D12" i="10"/>
  <c r="B100" i="10"/>
  <c r="D34" i="10"/>
  <c r="C100" i="10"/>
  <c r="D56" i="10"/>
  <c r="D100" i="10"/>
  <c r="D78" i="10"/>
  <c r="E100" i="10"/>
  <c r="F100" i="10"/>
  <c r="F11" i="9"/>
  <c r="D12" i="22"/>
  <c r="B100" i="22"/>
  <c r="D34" i="22"/>
  <c r="C100" i="22"/>
  <c r="D56" i="22"/>
  <c r="D100" i="22"/>
  <c r="D78" i="22"/>
  <c r="E100" i="22"/>
  <c r="F100" i="22"/>
  <c r="G11" i="9"/>
  <c r="H11" i="9"/>
  <c r="C11" i="8"/>
  <c r="B12" i="9"/>
  <c r="C12" i="9"/>
  <c r="L57" i="12"/>
  <c r="D12" i="9"/>
  <c r="F13" i="23"/>
  <c r="E12" i="9"/>
  <c r="D13" i="10"/>
  <c r="B101" i="10"/>
  <c r="D35" i="10"/>
  <c r="C101" i="10"/>
  <c r="D57" i="10"/>
  <c r="D101" i="10"/>
  <c r="D79" i="10"/>
  <c r="E101" i="10"/>
  <c r="F101" i="10"/>
  <c r="F12" i="9"/>
  <c r="D13" i="22"/>
  <c r="B101" i="22"/>
  <c r="D35" i="22"/>
  <c r="C101" i="22"/>
  <c r="D57" i="22"/>
  <c r="D101" i="22"/>
  <c r="D79" i="22"/>
  <c r="E101" i="22"/>
  <c r="F101" i="22"/>
  <c r="G12" i="9"/>
  <c r="H12" i="9"/>
  <c r="C12" i="8"/>
  <c r="B13" i="9"/>
  <c r="C13" i="9"/>
  <c r="L58" i="12"/>
  <c r="D13" i="9"/>
  <c r="F14" i="23"/>
  <c r="E13" i="9"/>
  <c r="D14" i="10"/>
  <c r="B102" i="10"/>
  <c r="D36" i="10"/>
  <c r="C102" i="10"/>
  <c r="D58" i="10"/>
  <c r="D102" i="10"/>
  <c r="D80" i="10"/>
  <c r="E102" i="10"/>
  <c r="F102" i="10"/>
  <c r="F13" i="9"/>
  <c r="D14" i="22"/>
  <c r="B102" i="22"/>
  <c r="D36" i="22"/>
  <c r="C102" i="22"/>
  <c r="D58" i="22"/>
  <c r="D102" i="22"/>
  <c r="D80" i="22"/>
  <c r="E102" i="22"/>
  <c r="F102" i="22"/>
  <c r="G13" i="9"/>
  <c r="H13" i="9"/>
  <c r="C13" i="8"/>
  <c r="B14" i="9"/>
  <c r="C14" i="9"/>
  <c r="L59" i="12"/>
  <c r="D14" i="9"/>
  <c r="F15" i="23"/>
  <c r="E14" i="9"/>
  <c r="D15" i="10"/>
  <c r="B103" i="10"/>
  <c r="D37" i="10"/>
  <c r="C103" i="10"/>
  <c r="D59" i="10"/>
  <c r="D103" i="10"/>
  <c r="D81" i="10"/>
  <c r="E103" i="10"/>
  <c r="F103" i="10"/>
  <c r="F14" i="9"/>
  <c r="D15" i="22"/>
  <c r="B103" i="22"/>
  <c r="D37" i="22"/>
  <c r="C103" i="22"/>
  <c r="D59" i="22"/>
  <c r="D103" i="22"/>
  <c r="D81" i="22"/>
  <c r="E103" i="22"/>
  <c r="F103" i="22"/>
  <c r="G14" i="9"/>
  <c r="H14" i="9"/>
  <c r="C14" i="8"/>
  <c r="B15" i="9"/>
  <c r="C15" i="9"/>
  <c r="L60" i="12"/>
  <c r="D15" i="9"/>
  <c r="F16" i="23"/>
  <c r="E15" i="9"/>
  <c r="D16" i="10"/>
  <c r="B104" i="10"/>
  <c r="D38" i="10"/>
  <c r="C104" i="10"/>
  <c r="D60" i="10"/>
  <c r="D104" i="10"/>
  <c r="D82" i="10"/>
  <c r="E104" i="10"/>
  <c r="F104" i="10"/>
  <c r="F15" i="9"/>
  <c r="D16" i="22"/>
  <c r="B104" i="22"/>
  <c r="D38" i="22"/>
  <c r="C104" i="22"/>
  <c r="D60" i="22"/>
  <c r="D104" i="22"/>
  <c r="D82" i="22"/>
  <c r="E104" i="22"/>
  <c r="F104" i="22"/>
  <c r="G15" i="9"/>
  <c r="H15" i="9"/>
  <c r="C15" i="8"/>
  <c r="B16" i="9"/>
  <c r="C16" i="9"/>
  <c r="L61" i="12"/>
  <c r="D16" i="9"/>
  <c r="F17" i="23"/>
  <c r="E16" i="9"/>
  <c r="D17" i="10"/>
  <c r="B105" i="10"/>
  <c r="D39" i="10"/>
  <c r="C105" i="10"/>
  <c r="D61" i="10"/>
  <c r="D105" i="10"/>
  <c r="D83" i="10"/>
  <c r="E105" i="10"/>
  <c r="F105" i="10"/>
  <c r="F16" i="9"/>
  <c r="D17" i="22"/>
  <c r="B105" i="22"/>
  <c r="D39" i="22"/>
  <c r="C105" i="22"/>
  <c r="D61" i="22"/>
  <c r="D105" i="22"/>
  <c r="D83" i="22"/>
  <c r="E105" i="22"/>
  <c r="F105" i="22"/>
  <c r="G16" i="9"/>
  <c r="H16" i="9"/>
  <c r="C16" i="8"/>
  <c r="B17" i="9"/>
  <c r="C17" i="9"/>
  <c r="L62" i="12"/>
  <c r="D17" i="9"/>
  <c r="F18" i="23"/>
  <c r="E17" i="9"/>
  <c r="D18" i="10"/>
  <c r="B106" i="10"/>
  <c r="D40" i="10"/>
  <c r="C106" i="10"/>
  <c r="D62" i="10"/>
  <c r="D106" i="10"/>
  <c r="D84" i="10"/>
  <c r="E106" i="10"/>
  <c r="F106" i="10"/>
  <c r="F17" i="9"/>
  <c r="D18" i="22"/>
  <c r="B106" i="22"/>
  <c r="D40" i="22"/>
  <c r="C106" i="22"/>
  <c r="D62" i="22"/>
  <c r="D106" i="22"/>
  <c r="D84" i="22"/>
  <c r="E106" i="22"/>
  <c r="F106" i="22"/>
  <c r="G17" i="9"/>
  <c r="H17" i="9"/>
  <c r="C17" i="8"/>
  <c r="B18" i="9"/>
  <c r="C18" i="9"/>
  <c r="L63" i="12"/>
  <c r="D18" i="9"/>
  <c r="F19" i="23"/>
  <c r="E18" i="9"/>
  <c r="D19" i="10"/>
  <c r="B107" i="10"/>
  <c r="D41" i="10"/>
  <c r="C107" i="10"/>
  <c r="D63" i="10"/>
  <c r="D107" i="10"/>
  <c r="D85" i="10"/>
  <c r="E107" i="10"/>
  <c r="F107" i="10"/>
  <c r="F18" i="9"/>
  <c r="D19" i="22"/>
  <c r="B107" i="22"/>
  <c r="D41" i="22"/>
  <c r="C107" i="22"/>
  <c r="D63" i="22"/>
  <c r="D107" i="22"/>
  <c r="D85" i="22"/>
  <c r="E107" i="22"/>
  <c r="F107" i="22"/>
  <c r="G18" i="9"/>
  <c r="H18" i="9"/>
  <c r="C18" i="8"/>
  <c r="B19" i="9"/>
  <c r="C19" i="9"/>
  <c r="L64" i="12"/>
  <c r="D19" i="9"/>
  <c r="F20" i="23"/>
  <c r="E19" i="9"/>
  <c r="D20" i="10"/>
  <c r="B108" i="10"/>
  <c r="D42" i="10"/>
  <c r="C108" i="10"/>
  <c r="D64" i="10"/>
  <c r="D108" i="10"/>
  <c r="D86" i="10"/>
  <c r="E108" i="10"/>
  <c r="F108" i="10"/>
  <c r="F19" i="9"/>
  <c r="D20" i="22"/>
  <c r="B108" i="22"/>
  <c r="D42" i="22"/>
  <c r="C108" i="22"/>
  <c r="D64" i="22"/>
  <c r="D108" i="22"/>
  <c r="D86" i="22"/>
  <c r="E108" i="22"/>
  <c r="F108" i="22"/>
  <c r="G19" i="9"/>
  <c r="H19" i="9"/>
  <c r="C19" i="8"/>
  <c r="B20" i="9"/>
  <c r="C20" i="9"/>
  <c r="L65" i="12"/>
  <c r="D20" i="9"/>
  <c r="F21" i="23"/>
  <c r="E20" i="9"/>
  <c r="D21" i="10"/>
  <c r="B109" i="10"/>
  <c r="D43" i="10"/>
  <c r="C109" i="10"/>
  <c r="D65" i="10"/>
  <c r="D109" i="10"/>
  <c r="D87" i="10"/>
  <c r="E109" i="10"/>
  <c r="F109" i="10"/>
  <c r="F20" i="9"/>
  <c r="D21" i="22"/>
  <c r="B109" i="22"/>
  <c r="D43" i="22"/>
  <c r="C109" i="22"/>
  <c r="D65" i="22"/>
  <c r="D109" i="22"/>
  <c r="D87" i="22"/>
  <c r="E109" i="22"/>
  <c r="F109" i="22"/>
  <c r="G20" i="9"/>
  <c r="H20" i="9"/>
  <c r="C20" i="8"/>
  <c r="B21" i="9"/>
  <c r="C21" i="9"/>
  <c r="L66" i="12"/>
  <c r="D21" i="9"/>
  <c r="F22" i="23"/>
  <c r="E21" i="9"/>
  <c r="D22" i="10"/>
  <c r="B110" i="10"/>
  <c r="D44" i="10"/>
  <c r="C110" i="10"/>
  <c r="D66" i="10"/>
  <c r="D110" i="10"/>
  <c r="D88" i="10"/>
  <c r="E110" i="10"/>
  <c r="F110" i="10"/>
  <c r="F21" i="9"/>
  <c r="D22" i="22"/>
  <c r="B110" i="22"/>
  <c r="D44" i="22"/>
  <c r="C110" i="22"/>
  <c r="D66" i="22"/>
  <c r="D110" i="22"/>
  <c r="D88" i="22"/>
  <c r="E110" i="22"/>
  <c r="F110" i="22"/>
  <c r="G21" i="9"/>
  <c r="H21" i="9"/>
  <c r="C21" i="8"/>
  <c r="F7" i="8"/>
  <c r="G7" i="8"/>
  <c r="F6" i="8"/>
  <c r="A5" i="8"/>
  <c r="G6" i="8"/>
  <c r="F5" i="8"/>
  <c r="A6" i="8"/>
  <c r="G5" i="8"/>
  <c r="D5" i="11"/>
  <c r="E5" i="11"/>
  <c r="B5" i="11"/>
  <c r="C5" i="11"/>
  <c r="F5" i="11"/>
  <c r="B5" i="2"/>
  <c r="D3" i="11"/>
  <c r="E3" i="11"/>
  <c r="B3" i="11"/>
  <c r="C3" i="11"/>
  <c r="F3" i="11"/>
  <c r="B3" i="2"/>
  <c r="D4" i="11"/>
  <c r="E4" i="11"/>
  <c r="B4" i="11"/>
  <c r="C4" i="11"/>
  <c r="F4" i="11"/>
  <c r="B4" i="2"/>
  <c r="D6" i="11"/>
  <c r="E6" i="11"/>
  <c r="B6" i="11"/>
  <c r="C6" i="11"/>
  <c r="F6" i="11"/>
  <c r="B6" i="2"/>
  <c r="D7" i="11"/>
  <c r="E7" i="11"/>
  <c r="B7" i="11"/>
  <c r="C7" i="11"/>
  <c r="F7" i="11"/>
  <c r="B7" i="2"/>
  <c r="D8" i="11"/>
  <c r="E8" i="11"/>
  <c r="B8" i="11"/>
  <c r="C8" i="11"/>
  <c r="F8" i="11"/>
  <c r="B8" i="2"/>
  <c r="D9" i="11"/>
  <c r="E9" i="11"/>
  <c r="B9" i="11"/>
  <c r="C9" i="11"/>
  <c r="F9" i="11"/>
  <c r="B9" i="2"/>
  <c r="D10" i="11"/>
  <c r="E10" i="11"/>
  <c r="B10" i="11"/>
  <c r="C10" i="11"/>
  <c r="F10" i="11"/>
  <c r="B10" i="2"/>
  <c r="D11" i="11"/>
  <c r="E11" i="11"/>
  <c r="B11" i="11"/>
  <c r="C11" i="11"/>
  <c r="F11" i="11"/>
  <c r="B11" i="2"/>
  <c r="D12" i="11"/>
  <c r="E12" i="11"/>
  <c r="B12" i="11"/>
  <c r="C12" i="11"/>
  <c r="F12" i="11"/>
  <c r="B12" i="2"/>
  <c r="D13" i="11"/>
  <c r="E13" i="11"/>
  <c r="B13" i="11"/>
  <c r="C13" i="11"/>
  <c r="F13" i="11"/>
  <c r="B13" i="2"/>
  <c r="D14" i="11"/>
  <c r="E14" i="11"/>
  <c r="B14" i="11"/>
  <c r="C14" i="11"/>
  <c r="F14" i="11"/>
  <c r="B14" i="2"/>
  <c r="D15" i="11"/>
  <c r="E15" i="11"/>
  <c r="B15" i="11"/>
  <c r="C15" i="11"/>
  <c r="F15" i="11"/>
  <c r="B15" i="2"/>
  <c r="D16" i="11"/>
  <c r="E16" i="11"/>
  <c r="B16" i="11"/>
  <c r="C16" i="11"/>
  <c r="F16" i="11"/>
  <c r="B16" i="2"/>
  <c r="D17" i="11"/>
  <c r="E17" i="11"/>
  <c r="B17" i="11"/>
  <c r="C17" i="11"/>
  <c r="F17" i="11"/>
  <c r="B17" i="2"/>
  <c r="D18" i="11"/>
  <c r="E18" i="11"/>
  <c r="B18" i="11"/>
  <c r="C18" i="11"/>
  <c r="F18" i="11"/>
  <c r="B18" i="2"/>
  <c r="D19" i="11"/>
  <c r="E19" i="11"/>
  <c r="B19" i="11"/>
  <c r="C19" i="11"/>
  <c r="F19" i="11"/>
  <c r="B19" i="2"/>
  <c r="D20" i="11"/>
  <c r="E20" i="11"/>
  <c r="B20" i="11"/>
  <c r="C20" i="11"/>
  <c r="F20" i="11"/>
  <c r="B20" i="2"/>
  <c r="D21" i="11"/>
  <c r="E21" i="11"/>
  <c r="B21" i="11"/>
  <c r="C21" i="11"/>
  <c r="F21" i="11"/>
  <c r="B21" i="2"/>
  <c r="D2" i="11"/>
  <c r="E2" i="11"/>
  <c r="B2" i="11"/>
  <c r="C2" i="11"/>
  <c r="F2" i="11"/>
  <c r="B2" i="2"/>
  <c r="I4" i="6"/>
  <c r="B158" i="21"/>
  <c r="I4" i="4"/>
  <c r="G158" i="21"/>
  <c r="I92" i="6"/>
  <c r="F158" i="21"/>
  <c r="I48" i="6"/>
  <c r="D158" i="21"/>
  <c r="I26" i="6"/>
  <c r="C158" i="21"/>
  <c r="I70" i="6"/>
  <c r="E158" i="21"/>
  <c r="I26" i="4"/>
  <c r="H158" i="21"/>
  <c r="I48" i="4"/>
  <c r="I158" i="21"/>
  <c r="I70" i="4"/>
  <c r="J158" i="21"/>
  <c r="I92" i="4"/>
  <c r="K158" i="21"/>
  <c r="L158" i="21"/>
  <c r="I5" i="6"/>
  <c r="B159" i="21"/>
  <c r="I5" i="4"/>
  <c r="G159" i="21"/>
  <c r="I93" i="6"/>
  <c r="F159" i="21"/>
  <c r="I49" i="6"/>
  <c r="D159" i="21"/>
  <c r="I27" i="6"/>
  <c r="C159" i="21"/>
  <c r="I71" i="6"/>
  <c r="E159" i="21"/>
  <c r="I27" i="4"/>
  <c r="H159" i="21"/>
  <c r="I49" i="4"/>
  <c r="I159" i="21"/>
  <c r="I71" i="4"/>
  <c r="J159" i="21"/>
  <c r="I93" i="4"/>
  <c r="K159" i="21"/>
  <c r="L159" i="21"/>
  <c r="I6" i="6"/>
  <c r="B160" i="21"/>
  <c r="I6" i="4"/>
  <c r="G160" i="21"/>
  <c r="I94" i="6"/>
  <c r="F160" i="21"/>
  <c r="I50" i="6"/>
  <c r="D160" i="21"/>
  <c r="I28" i="6"/>
  <c r="C160" i="21"/>
  <c r="I72" i="4"/>
  <c r="J160" i="21"/>
  <c r="I72" i="6"/>
  <c r="E160" i="21"/>
  <c r="I28" i="4"/>
  <c r="H160" i="21"/>
  <c r="I50" i="4"/>
  <c r="I160" i="21"/>
  <c r="I94" i="4"/>
  <c r="K160" i="21"/>
  <c r="L160" i="21"/>
  <c r="I7" i="6"/>
  <c r="B161" i="21"/>
  <c r="I7" i="4"/>
  <c r="G161" i="21"/>
  <c r="I73" i="6"/>
  <c r="E161" i="21"/>
  <c r="I95" i="6"/>
  <c r="F161" i="21"/>
  <c r="I29" i="6"/>
  <c r="C161" i="21"/>
  <c r="I51" i="6"/>
  <c r="D161" i="21"/>
  <c r="I29" i="4"/>
  <c r="H161" i="21"/>
  <c r="I51" i="4"/>
  <c r="I161" i="21"/>
  <c r="I73" i="4"/>
  <c r="J161" i="21"/>
  <c r="I95" i="4"/>
  <c r="K161" i="21"/>
  <c r="L161" i="21"/>
  <c r="I8" i="6"/>
  <c r="B162" i="21"/>
  <c r="I8" i="4"/>
  <c r="G162" i="21"/>
  <c r="I74" i="6"/>
  <c r="E162" i="21"/>
  <c r="I96" i="6"/>
  <c r="F162" i="21"/>
  <c r="I30" i="6"/>
  <c r="C162" i="21"/>
  <c r="I52" i="6"/>
  <c r="D162" i="21"/>
  <c r="I30" i="4"/>
  <c r="H162" i="21"/>
  <c r="I52" i="4"/>
  <c r="I162" i="21"/>
  <c r="I74" i="4"/>
  <c r="J162" i="21"/>
  <c r="I96" i="4"/>
  <c r="K162" i="21"/>
  <c r="L162" i="21"/>
  <c r="I9" i="6"/>
  <c r="B163" i="21"/>
  <c r="I9" i="4"/>
  <c r="G163" i="21"/>
  <c r="I31" i="6"/>
  <c r="C163" i="21"/>
  <c r="I53" i="6"/>
  <c r="D163" i="21"/>
  <c r="I97" i="6"/>
  <c r="F163" i="21"/>
  <c r="I75" i="6"/>
  <c r="E163" i="21"/>
  <c r="I31" i="4"/>
  <c r="H163" i="21"/>
  <c r="I53" i="4"/>
  <c r="I163" i="21"/>
  <c r="I75" i="4"/>
  <c r="J163" i="21"/>
  <c r="I97" i="4"/>
  <c r="K163" i="21"/>
  <c r="L163" i="21"/>
  <c r="I10" i="6"/>
  <c r="B164" i="21"/>
  <c r="I10" i="4"/>
  <c r="G164" i="21"/>
  <c r="I76" i="6"/>
  <c r="E164" i="21"/>
  <c r="I98" i="6"/>
  <c r="F164" i="21"/>
  <c r="I32" i="6"/>
  <c r="C164" i="21"/>
  <c r="I54" i="6"/>
  <c r="D164" i="21"/>
  <c r="I32" i="4"/>
  <c r="H164" i="21"/>
  <c r="I54" i="4"/>
  <c r="I164" i="21"/>
  <c r="I76" i="4"/>
  <c r="J164" i="21"/>
  <c r="I98" i="4"/>
  <c r="K164" i="21"/>
  <c r="L164" i="21"/>
  <c r="I11" i="6"/>
  <c r="B165" i="21"/>
  <c r="I11" i="4"/>
  <c r="G165" i="21"/>
  <c r="I99" i="6"/>
  <c r="F165" i="21"/>
  <c r="I55" i="6"/>
  <c r="D165" i="21"/>
  <c r="I33" i="6"/>
  <c r="C165" i="21"/>
  <c r="I77" i="6"/>
  <c r="E165" i="21"/>
  <c r="I33" i="4"/>
  <c r="H165" i="21"/>
  <c r="I55" i="4"/>
  <c r="I165" i="21"/>
  <c r="I77" i="4"/>
  <c r="J165" i="21"/>
  <c r="I99" i="4"/>
  <c r="K165" i="21"/>
  <c r="L165" i="21"/>
  <c r="I12" i="6"/>
  <c r="B166" i="21"/>
  <c r="I12" i="4"/>
  <c r="G166" i="21"/>
  <c r="I100" i="6"/>
  <c r="F166" i="21"/>
  <c r="I34" i="6"/>
  <c r="C166" i="21"/>
  <c r="I56" i="6"/>
  <c r="D166" i="21"/>
  <c r="I78" i="6"/>
  <c r="E166" i="21"/>
  <c r="I34" i="4"/>
  <c r="H166" i="21"/>
  <c r="I56" i="4"/>
  <c r="I166" i="21"/>
  <c r="I78" i="4"/>
  <c r="J166" i="21"/>
  <c r="I100" i="4"/>
  <c r="K166" i="21"/>
  <c r="L166" i="21"/>
  <c r="I13" i="6"/>
  <c r="B167" i="21"/>
  <c r="I13" i="4"/>
  <c r="G167" i="21"/>
  <c r="I101" i="6"/>
  <c r="F167" i="21"/>
  <c r="I35" i="6"/>
  <c r="C167" i="21"/>
  <c r="I57" i="6"/>
  <c r="D167" i="21"/>
  <c r="I79" i="6"/>
  <c r="E167" i="21"/>
  <c r="I35" i="4"/>
  <c r="H167" i="21"/>
  <c r="I57" i="4"/>
  <c r="I167" i="21"/>
  <c r="I79" i="4"/>
  <c r="J167" i="21"/>
  <c r="I101" i="4"/>
  <c r="K167" i="21"/>
  <c r="L167" i="21"/>
  <c r="I14" i="6"/>
  <c r="B168" i="21"/>
  <c r="I14" i="4"/>
  <c r="G168" i="21"/>
  <c r="I102" i="6"/>
  <c r="F168" i="21"/>
  <c r="I36" i="6"/>
  <c r="C168" i="21"/>
  <c r="I58" i="6"/>
  <c r="D168" i="21"/>
  <c r="I80" i="6"/>
  <c r="E168" i="21"/>
  <c r="I36" i="4"/>
  <c r="H168" i="21"/>
  <c r="I58" i="4"/>
  <c r="I168" i="21"/>
  <c r="I80" i="4"/>
  <c r="J168" i="21"/>
  <c r="I102" i="4"/>
  <c r="K168" i="21"/>
  <c r="L168" i="21"/>
  <c r="I15" i="6"/>
  <c r="B169" i="21"/>
  <c r="I15" i="4"/>
  <c r="G169" i="21"/>
  <c r="I103" i="6"/>
  <c r="F169" i="21"/>
  <c r="I37" i="6"/>
  <c r="C169" i="21"/>
  <c r="I59" i="6"/>
  <c r="D169" i="21"/>
  <c r="I81" i="6"/>
  <c r="E169" i="21"/>
  <c r="I37" i="4"/>
  <c r="H169" i="21"/>
  <c r="I59" i="4"/>
  <c r="I169" i="21"/>
  <c r="I81" i="4"/>
  <c r="J169" i="21"/>
  <c r="I103" i="4"/>
  <c r="K169" i="21"/>
  <c r="L169" i="21"/>
  <c r="I16" i="6"/>
  <c r="B170" i="21"/>
  <c r="I16" i="4"/>
  <c r="G170" i="21"/>
  <c r="I104" i="6"/>
  <c r="F170" i="21"/>
  <c r="I38" i="6"/>
  <c r="C170" i="21"/>
  <c r="I60" i="4"/>
  <c r="I170" i="21"/>
  <c r="I60" i="6"/>
  <c r="D170" i="21"/>
  <c r="I82" i="6"/>
  <c r="E170" i="21"/>
  <c r="I38" i="4"/>
  <c r="H170" i="21"/>
  <c r="I82" i="4"/>
  <c r="J170" i="21"/>
  <c r="I104" i="4"/>
  <c r="K170" i="21"/>
  <c r="L170" i="21"/>
  <c r="I17" i="6"/>
  <c r="B171" i="21"/>
  <c r="I17" i="4"/>
  <c r="G171" i="21"/>
  <c r="I105" i="6"/>
  <c r="F171" i="21"/>
  <c r="I61" i="6"/>
  <c r="D171" i="21"/>
  <c r="I39" i="6"/>
  <c r="C171" i="21"/>
  <c r="I83" i="6"/>
  <c r="E171" i="21"/>
  <c r="I39" i="4"/>
  <c r="H171" i="21"/>
  <c r="I61" i="4"/>
  <c r="I171" i="21"/>
  <c r="I83" i="4"/>
  <c r="J171" i="21"/>
  <c r="I105" i="4"/>
  <c r="K171" i="21"/>
  <c r="L171" i="21"/>
  <c r="I18" i="6"/>
  <c r="B172" i="21"/>
  <c r="I18" i="4"/>
  <c r="G172" i="21"/>
  <c r="I62" i="6"/>
  <c r="D172" i="21"/>
  <c r="I106" i="6"/>
  <c r="F172" i="21"/>
  <c r="I40" i="6"/>
  <c r="C172" i="21"/>
  <c r="I106" i="4"/>
  <c r="K172" i="21"/>
  <c r="I84" i="6"/>
  <c r="E172" i="21"/>
  <c r="I40" i="4"/>
  <c r="H172" i="21"/>
  <c r="I62" i="4"/>
  <c r="I172" i="21"/>
  <c r="I84" i="4"/>
  <c r="J172" i="21"/>
  <c r="L172" i="21"/>
  <c r="I19" i="6"/>
  <c r="B173" i="21"/>
  <c r="I19" i="4"/>
  <c r="G173" i="21"/>
  <c r="I107" i="6"/>
  <c r="F173" i="21"/>
  <c r="I41" i="6"/>
  <c r="C173" i="21"/>
  <c r="I63" i="6"/>
  <c r="D173" i="21"/>
  <c r="I85" i="6"/>
  <c r="E173" i="21"/>
  <c r="I41" i="4"/>
  <c r="H173" i="21"/>
  <c r="I63" i="4"/>
  <c r="I173" i="21"/>
  <c r="I85" i="4"/>
  <c r="J173" i="21"/>
  <c r="I107" i="4"/>
  <c r="K173" i="21"/>
  <c r="L173" i="21"/>
  <c r="I20" i="6"/>
  <c r="B174" i="21"/>
  <c r="I20" i="4"/>
  <c r="G174" i="21"/>
  <c r="I108" i="6"/>
  <c r="F174" i="21"/>
  <c r="I86" i="4"/>
  <c r="J174" i="21"/>
  <c r="I42" i="6"/>
  <c r="C174" i="21"/>
  <c r="I64" i="6"/>
  <c r="D174" i="21"/>
  <c r="I86" i="6"/>
  <c r="E174" i="21"/>
  <c r="I42" i="4"/>
  <c r="H174" i="21"/>
  <c r="I64" i="4"/>
  <c r="I174" i="21"/>
  <c r="I108" i="4"/>
  <c r="K174" i="21"/>
  <c r="L174" i="21"/>
  <c r="I21" i="6"/>
  <c r="B175" i="21"/>
  <c r="I21" i="4"/>
  <c r="G175" i="21"/>
  <c r="I109" i="6"/>
  <c r="F175" i="21"/>
  <c r="I43" i="6"/>
  <c r="C175" i="21"/>
  <c r="I65" i="6"/>
  <c r="D175" i="21"/>
  <c r="I109" i="4"/>
  <c r="K175" i="21"/>
  <c r="I87" i="6"/>
  <c r="E175" i="21"/>
  <c r="I43" i="4"/>
  <c r="H175" i="21"/>
  <c r="I65" i="4"/>
  <c r="I175" i="21"/>
  <c r="I87" i="4"/>
  <c r="J175" i="21"/>
  <c r="L175" i="21"/>
  <c r="I22" i="6"/>
  <c r="B176" i="21"/>
  <c r="I22" i="4"/>
  <c r="G176" i="21"/>
  <c r="I110" i="6"/>
  <c r="F176" i="21"/>
  <c r="I44" i="6"/>
  <c r="C176" i="21"/>
  <c r="I88" i="6"/>
  <c r="E176" i="21"/>
  <c r="I66" i="6"/>
  <c r="D176" i="21"/>
  <c r="I44" i="4"/>
  <c r="H176" i="21"/>
  <c r="I66" i="4"/>
  <c r="I176" i="21"/>
  <c r="I88" i="4"/>
  <c r="J176" i="21"/>
  <c r="I110" i="4"/>
  <c r="K176" i="21"/>
  <c r="L176" i="21"/>
  <c r="I3" i="6"/>
  <c r="B157" i="21"/>
  <c r="I3" i="4"/>
  <c r="G157" i="21"/>
  <c r="I91" i="6"/>
  <c r="F157" i="21"/>
  <c r="I47" i="6"/>
  <c r="D157" i="21"/>
  <c r="I69" i="6"/>
  <c r="E157" i="21"/>
  <c r="I25" i="6"/>
  <c r="C157" i="21"/>
  <c r="I25" i="4"/>
  <c r="H157" i="21"/>
  <c r="I47" i="4"/>
  <c r="I157" i="21"/>
  <c r="I69" i="4"/>
  <c r="J157" i="21"/>
  <c r="I91" i="4"/>
  <c r="K157" i="21"/>
  <c r="L157" i="21"/>
  <c r="A3" i="21"/>
  <c r="A4" i="21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A105" i="21"/>
  <c r="A106" i="21"/>
  <c r="A107" i="21"/>
  <c r="A108" i="21"/>
  <c r="A109" i="21"/>
  <c r="A110" i="21"/>
  <c r="A113" i="21"/>
  <c r="A114" i="21"/>
  <c r="A115" i="21"/>
  <c r="A116" i="21"/>
  <c r="A117" i="21"/>
  <c r="A118" i="21"/>
  <c r="A119" i="21"/>
  <c r="A120" i="21"/>
  <c r="A121" i="21"/>
  <c r="A122" i="21"/>
  <c r="A123" i="21"/>
  <c r="A124" i="21"/>
  <c r="A125" i="21"/>
  <c r="A126" i="21"/>
  <c r="A127" i="21"/>
  <c r="A128" i="21"/>
  <c r="A129" i="21"/>
  <c r="A130" i="21"/>
  <c r="A131" i="21"/>
  <c r="A132" i="21"/>
  <c r="A135" i="21"/>
  <c r="A136" i="21"/>
  <c r="A137" i="21"/>
  <c r="A138" i="21"/>
  <c r="A139" i="21"/>
  <c r="A140" i="21"/>
  <c r="A141" i="21"/>
  <c r="A142" i="21"/>
  <c r="A143" i="21"/>
  <c r="A144" i="21"/>
  <c r="A145" i="21"/>
  <c r="A146" i="21"/>
  <c r="A147" i="21"/>
  <c r="A148" i="21"/>
  <c r="A149" i="21"/>
  <c r="A150" i="21"/>
  <c r="A151" i="21"/>
  <c r="A152" i="21"/>
  <c r="A153" i="21"/>
  <c r="A154" i="21"/>
  <c r="A157" i="21"/>
  <c r="A158" i="21"/>
  <c r="A159" i="21"/>
  <c r="A160" i="21"/>
  <c r="A161" i="21"/>
  <c r="A162" i="21"/>
  <c r="A163" i="21"/>
  <c r="A164" i="21"/>
  <c r="A165" i="21"/>
  <c r="A166" i="21"/>
  <c r="A167" i="21"/>
  <c r="A168" i="21"/>
  <c r="A169" i="21"/>
  <c r="A170" i="21"/>
  <c r="A171" i="21"/>
  <c r="A172" i="21"/>
  <c r="A173" i="21"/>
  <c r="A174" i="21"/>
  <c r="A175" i="21"/>
  <c r="A176" i="21"/>
  <c r="A21" i="25"/>
  <c r="I21" i="25"/>
  <c r="A22" i="25"/>
  <c r="I22" i="25"/>
  <c r="A21" i="24"/>
  <c r="B21" i="24"/>
  <c r="A20" i="11"/>
  <c r="A21" i="11"/>
  <c r="A20" i="8"/>
  <c r="A21" i="8"/>
  <c r="A132" i="6"/>
  <c r="B132" i="6"/>
  <c r="C132" i="6"/>
  <c r="D132" i="6"/>
  <c r="E132" i="6"/>
  <c r="F132" i="6"/>
  <c r="G132" i="6"/>
  <c r="H132" i="6"/>
  <c r="I132" i="6"/>
  <c r="A131" i="6"/>
  <c r="B131" i="6"/>
  <c r="C131" i="6"/>
  <c r="D131" i="6"/>
  <c r="E131" i="6"/>
  <c r="F131" i="6"/>
  <c r="G131" i="6"/>
  <c r="H131" i="6"/>
  <c r="I131" i="6"/>
  <c r="A109" i="6"/>
  <c r="A110" i="6"/>
  <c r="A87" i="6"/>
  <c r="A88" i="6"/>
  <c r="A65" i="6"/>
  <c r="A66" i="6"/>
  <c r="A43" i="6"/>
  <c r="A44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21" i="6"/>
  <c r="A22" i="6"/>
  <c r="A109" i="4"/>
  <c r="A110" i="4"/>
  <c r="A87" i="4"/>
  <c r="A88" i="4"/>
  <c r="A65" i="4"/>
  <c r="A66" i="4"/>
  <c r="A43" i="4"/>
  <c r="A44" i="4"/>
  <c r="A21" i="4"/>
  <c r="A22" i="4"/>
  <c r="A20" i="9"/>
  <c r="I20" i="9"/>
  <c r="A21" i="9"/>
  <c r="I21" i="9"/>
  <c r="A109" i="22"/>
  <c r="G109" i="22"/>
  <c r="A110" i="22"/>
  <c r="G110" i="22"/>
  <c r="A87" i="22"/>
  <c r="A88" i="22"/>
  <c r="A65" i="22"/>
  <c r="A66" i="22"/>
  <c r="A43" i="22"/>
  <c r="A44" i="22"/>
  <c r="A21" i="22"/>
  <c r="A22" i="22"/>
  <c r="A110" i="10"/>
  <c r="G110" i="10"/>
  <c r="H110" i="10"/>
  <c r="I110" i="10"/>
  <c r="A88" i="10"/>
  <c r="A66" i="10"/>
  <c r="A44" i="10"/>
  <c r="A22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22" i="23"/>
  <c r="G22" i="23"/>
  <c r="A66" i="12"/>
  <c r="M66" i="12"/>
  <c r="G44" i="12"/>
  <c r="A44" i="12"/>
  <c r="G22" i="12"/>
  <c r="A22" i="12"/>
  <c r="I4" i="25"/>
  <c r="I5" i="25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3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4" i="25"/>
  <c r="A3" i="25"/>
  <c r="B2" i="24"/>
  <c r="B3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A3" i="24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" i="2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91" i="4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" i="9"/>
  <c r="A9" i="8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3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4" i="23"/>
  <c r="A3" i="23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91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47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4" i="22"/>
  <c r="A3" i="22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91" i="10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47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25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B130" i="6"/>
  <c r="C130" i="6"/>
  <c r="D130" i="6"/>
  <c r="E130" i="6"/>
  <c r="F130" i="6"/>
  <c r="G130" i="6"/>
  <c r="H130" i="6"/>
  <c r="I130" i="6"/>
  <c r="B129" i="6"/>
  <c r="C129" i="6"/>
  <c r="D129" i="6"/>
  <c r="E129" i="6"/>
  <c r="F129" i="6"/>
  <c r="G129" i="6"/>
  <c r="H129" i="6"/>
  <c r="I129" i="6"/>
  <c r="B128" i="6"/>
  <c r="C128" i="6"/>
  <c r="D128" i="6"/>
  <c r="E128" i="6"/>
  <c r="F128" i="6"/>
  <c r="G128" i="6"/>
  <c r="H128" i="6"/>
  <c r="I128" i="6"/>
  <c r="B127" i="6"/>
  <c r="C127" i="6"/>
  <c r="D127" i="6"/>
  <c r="E127" i="6"/>
  <c r="F127" i="6"/>
  <c r="G127" i="6"/>
  <c r="H127" i="6"/>
  <c r="I127" i="6"/>
  <c r="B126" i="6"/>
  <c r="C126" i="6"/>
  <c r="D126" i="6"/>
  <c r="E126" i="6"/>
  <c r="F126" i="6"/>
  <c r="G126" i="6"/>
  <c r="H126" i="6"/>
  <c r="I126" i="6"/>
  <c r="B125" i="6"/>
  <c r="C125" i="6"/>
  <c r="D125" i="6"/>
  <c r="E125" i="6"/>
  <c r="F125" i="6"/>
  <c r="G125" i="6"/>
  <c r="H125" i="6"/>
  <c r="I125" i="6"/>
  <c r="B124" i="6"/>
  <c r="C124" i="6"/>
  <c r="D124" i="6"/>
  <c r="E124" i="6"/>
  <c r="F124" i="6"/>
  <c r="G124" i="6"/>
  <c r="H124" i="6"/>
  <c r="I124" i="6"/>
  <c r="B123" i="6"/>
  <c r="C123" i="6"/>
  <c r="D123" i="6"/>
  <c r="E123" i="6"/>
  <c r="F123" i="6"/>
  <c r="G123" i="6"/>
  <c r="H123" i="6"/>
  <c r="I123" i="6"/>
  <c r="B122" i="6"/>
  <c r="C122" i="6"/>
  <c r="D122" i="6"/>
  <c r="E122" i="6"/>
  <c r="F122" i="6"/>
  <c r="G122" i="6"/>
  <c r="H122" i="6"/>
  <c r="I122" i="6"/>
  <c r="B121" i="6"/>
  <c r="C121" i="6"/>
  <c r="D121" i="6"/>
  <c r="E121" i="6"/>
  <c r="F121" i="6"/>
  <c r="G121" i="6"/>
  <c r="H121" i="6"/>
  <c r="I121" i="6"/>
  <c r="B120" i="6"/>
  <c r="C120" i="6"/>
  <c r="D120" i="6"/>
  <c r="E120" i="6"/>
  <c r="F120" i="6"/>
  <c r="G120" i="6"/>
  <c r="H120" i="6"/>
  <c r="I120" i="6"/>
  <c r="B119" i="6"/>
  <c r="C119" i="6"/>
  <c r="D119" i="6"/>
  <c r="E119" i="6"/>
  <c r="F119" i="6"/>
  <c r="G119" i="6"/>
  <c r="H119" i="6"/>
  <c r="I119" i="6"/>
  <c r="B118" i="6"/>
  <c r="C118" i="6"/>
  <c r="D118" i="6"/>
  <c r="E118" i="6"/>
  <c r="F118" i="6"/>
  <c r="G118" i="6"/>
  <c r="H118" i="6"/>
  <c r="I118" i="6"/>
  <c r="B115" i="6"/>
  <c r="C115" i="6"/>
  <c r="D115" i="6"/>
  <c r="E115" i="6"/>
  <c r="F115" i="6"/>
  <c r="G115" i="6"/>
  <c r="H115" i="6"/>
  <c r="I115" i="6"/>
  <c r="B114" i="6"/>
  <c r="C114" i="6"/>
  <c r="D114" i="6"/>
  <c r="E114" i="6"/>
  <c r="F114" i="6"/>
  <c r="G114" i="6"/>
  <c r="H114" i="6"/>
  <c r="I114" i="6"/>
  <c r="B113" i="6"/>
  <c r="C113" i="6"/>
  <c r="D113" i="6"/>
  <c r="E113" i="6"/>
  <c r="F113" i="6"/>
  <c r="G113" i="6"/>
  <c r="H113" i="6"/>
  <c r="I113" i="6"/>
  <c r="B117" i="6"/>
  <c r="C117" i="6"/>
  <c r="D117" i="6"/>
  <c r="E117" i="6"/>
  <c r="F117" i="6"/>
  <c r="G117" i="6"/>
  <c r="H117" i="6"/>
  <c r="I117" i="6"/>
  <c r="B116" i="6"/>
  <c r="C116" i="6"/>
  <c r="D116" i="6"/>
  <c r="E116" i="6"/>
  <c r="F116" i="6"/>
  <c r="G116" i="6"/>
  <c r="H116" i="6"/>
  <c r="I116" i="6"/>
  <c r="H92" i="10"/>
  <c r="I92" i="10"/>
  <c r="H93" i="10"/>
  <c r="I93" i="10"/>
  <c r="H94" i="10"/>
  <c r="I94" i="10"/>
  <c r="H95" i="10"/>
  <c r="I95" i="10"/>
  <c r="H96" i="10"/>
  <c r="I96" i="10"/>
  <c r="H97" i="10"/>
  <c r="I97" i="10"/>
  <c r="H98" i="10"/>
  <c r="I98" i="10"/>
  <c r="H99" i="10"/>
  <c r="I99" i="10"/>
  <c r="H100" i="10"/>
  <c r="I100" i="10"/>
  <c r="H101" i="10"/>
  <c r="I101" i="10"/>
  <c r="H102" i="10"/>
  <c r="I102" i="10"/>
  <c r="H103" i="10"/>
  <c r="I103" i="10"/>
  <c r="H104" i="10"/>
  <c r="I104" i="10"/>
  <c r="H105" i="10"/>
  <c r="I105" i="10"/>
  <c r="H106" i="10"/>
  <c r="I106" i="10"/>
  <c r="H107" i="10"/>
  <c r="I107" i="10"/>
  <c r="H108" i="10"/>
  <c r="I108" i="10"/>
  <c r="H109" i="10"/>
  <c r="I109" i="10"/>
  <c r="H91" i="10"/>
  <c r="I91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3" i="12"/>
  <c r="A105" i="6"/>
  <c r="A106" i="6"/>
  <c r="A107" i="6"/>
  <c r="A108" i="6"/>
  <c r="A83" i="6"/>
  <c r="A84" i="6"/>
  <c r="A85" i="6"/>
  <c r="A86" i="6"/>
  <c r="A39" i="6"/>
  <c r="A40" i="6"/>
  <c r="A41" i="6"/>
  <c r="A42" i="6"/>
  <c r="A17" i="6"/>
  <c r="A18" i="6"/>
  <c r="A19" i="6"/>
  <c r="A20" i="6"/>
  <c r="A83" i="4"/>
  <c r="A84" i="4"/>
  <c r="A85" i="4"/>
  <c r="A86" i="4"/>
  <c r="A61" i="4"/>
  <c r="A62" i="4"/>
  <c r="A63" i="4"/>
  <c r="A64" i="4"/>
  <c r="A39" i="4"/>
  <c r="A40" i="4"/>
  <c r="A41" i="4"/>
  <c r="A42" i="4"/>
  <c r="A17" i="4"/>
  <c r="A18" i="4"/>
  <c r="A19" i="4"/>
  <c r="A20" i="4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13" i="6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" i="11"/>
  <c r="A91" i="6"/>
  <c r="B22" i="2"/>
  <c r="A16" i="8"/>
  <c r="A17" i="8"/>
  <c r="A18" i="8"/>
  <c r="A19" i="8"/>
  <c r="A16" i="9"/>
  <c r="A17" i="9"/>
  <c r="A18" i="9"/>
  <c r="A19" i="9"/>
  <c r="A7" i="8"/>
  <c r="A8" i="8"/>
  <c r="A10" i="8"/>
  <c r="A11" i="8"/>
  <c r="A12" i="8"/>
  <c r="A14" i="8"/>
  <c r="A15" i="8"/>
  <c r="A3" i="9"/>
  <c r="A4" i="9"/>
  <c r="A5" i="9"/>
  <c r="A6" i="9"/>
  <c r="A7" i="9"/>
  <c r="A8" i="9"/>
  <c r="A9" i="9"/>
  <c r="A10" i="9"/>
  <c r="A11" i="9"/>
  <c r="A12" i="9"/>
  <c r="A13" i="9"/>
  <c r="A14" i="9"/>
  <c r="A15" i="9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69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47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25" i="4"/>
  <c r="A3" i="4"/>
  <c r="A5" i="4"/>
  <c r="A6" i="4"/>
  <c r="A7" i="4"/>
  <c r="A8" i="4"/>
  <c r="A9" i="4"/>
  <c r="A10" i="4"/>
  <c r="A11" i="4"/>
  <c r="A12" i="4"/>
  <c r="A13" i="4"/>
  <c r="A14" i="4"/>
  <c r="A15" i="4"/>
  <c r="A16" i="4"/>
  <c r="A4" i="4"/>
  <c r="A69" i="6"/>
  <c r="A2" i="9"/>
  <c r="A25" i="6"/>
  <c r="A3" i="6"/>
</calcChain>
</file>

<file path=xl/sharedStrings.xml><?xml version="1.0" encoding="utf-8"?>
<sst xmlns="http://schemas.openxmlformats.org/spreadsheetml/2006/main" count="532" uniqueCount="200">
  <si>
    <t>TOTAL</t>
  </si>
  <si>
    <t>Presença</t>
  </si>
  <si>
    <t>Membro</t>
  </si>
  <si>
    <t>Atraso</t>
  </si>
  <si>
    <t>Aula 1</t>
  </si>
  <si>
    <t>Aula 3</t>
  </si>
  <si>
    <t>Aula 4</t>
  </si>
  <si>
    <t xml:space="preserve"> Aula 5</t>
  </si>
  <si>
    <t>Aula 2</t>
  </si>
  <si>
    <t>Sugestões</t>
  </si>
  <si>
    <t>Participações</t>
  </si>
  <si>
    <t>Aula 5</t>
  </si>
  <si>
    <t>Penalidades</t>
  </si>
  <si>
    <t>Participativo</t>
  </si>
  <si>
    <t/>
  </si>
  <si>
    <t>Aula 6</t>
  </si>
  <si>
    <t xml:space="preserve"> </t>
  </si>
  <si>
    <t>Aula 7</t>
  </si>
  <si>
    <t xml:space="preserve">Participações em todo o processo </t>
  </si>
  <si>
    <t>Identificação</t>
  </si>
  <si>
    <t>Pontos</t>
  </si>
  <si>
    <t>Membros</t>
  </si>
  <si>
    <t>Nota final</t>
  </si>
  <si>
    <t>Pontuações</t>
  </si>
  <si>
    <t>1º Questão</t>
  </si>
  <si>
    <t>2º Questão</t>
  </si>
  <si>
    <t>3º Questão</t>
  </si>
  <si>
    <t>4º Questão</t>
  </si>
  <si>
    <t>Falta</t>
  </si>
  <si>
    <t>Atraso em 10 minutos</t>
  </si>
  <si>
    <t>Uso do Celular</t>
  </si>
  <si>
    <t>Uso do Computador</t>
  </si>
  <si>
    <t>Parcipações</t>
  </si>
  <si>
    <t>Sugestão</t>
  </si>
  <si>
    <t>Pergunta</t>
  </si>
  <si>
    <t>Colaboração</t>
  </si>
  <si>
    <t>Uso PC</t>
  </si>
  <si>
    <t>Uso Cel</t>
  </si>
  <si>
    <t xml:space="preserve">Resultado Pontuação Lista Exercício Casa </t>
  </si>
  <si>
    <t>AVATAR DIA</t>
  </si>
  <si>
    <t>Resultado Pontuação Aula Teórica e Prática - 1º Dia</t>
  </si>
  <si>
    <t>Resultado Pontuação Aula Teórica e Prática - 2º Dia</t>
  </si>
  <si>
    <t>LAB - 1º Desafio</t>
  </si>
  <si>
    <t>LAB  - 2º Desafio</t>
  </si>
  <si>
    <t>LAB 02  - 3º Desafio</t>
  </si>
  <si>
    <t>LAB 02  - 4º Desafio</t>
  </si>
  <si>
    <t>Resultado Pontuação LAB</t>
  </si>
  <si>
    <t>1º Desafio</t>
  </si>
  <si>
    <t>2º Desafio</t>
  </si>
  <si>
    <t>4º Desafio</t>
  </si>
  <si>
    <t>TOTAL LISTA EXERÍCIO CASA</t>
  </si>
  <si>
    <t>TOTAL GERAL LAB</t>
  </si>
  <si>
    <t>Estrelas Aula 01</t>
  </si>
  <si>
    <t>TOTAL BÔNUS</t>
  </si>
  <si>
    <t>TOTAL ESTRELAS</t>
  </si>
  <si>
    <t>Estrelas Aula 02</t>
  </si>
  <si>
    <t>Estrelas Aula 03</t>
  </si>
  <si>
    <t>Estrelas Aula 04</t>
  </si>
  <si>
    <t>Estrelas Aula 05</t>
  </si>
  <si>
    <t>Estrelas Aula 06</t>
  </si>
  <si>
    <t>Uso de Celular</t>
  </si>
  <si>
    <t>Nota desafio</t>
  </si>
  <si>
    <t>3 º Desafio</t>
  </si>
  <si>
    <t>Estrelas Aula 07</t>
  </si>
  <si>
    <t>Lista Exercício 01</t>
  </si>
  <si>
    <t>Lista Exercício 02</t>
  </si>
  <si>
    <t>Lista Exercício Casa</t>
  </si>
  <si>
    <t>LAB</t>
  </si>
  <si>
    <t>Prova Teórica</t>
  </si>
  <si>
    <t>Teste Teórico - 1º Questão</t>
  </si>
  <si>
    <t>Teste Teórico  - 2º Questão</t>
  </si>
  <si>
    <t>Nota Questão</t>
  </si>
  <si>
    <t>Teste Teórico  - 3º Questão</t>
  </si>
  <si>
    <t>Teste Teórico  - 4º Questão</t>
  </si>
  <si>
    <t>Resultado Final Estrelas</t>
  </si>
  <si>
    <t>Resultado Pontuação Teste Teórico</t>
  </si>
  <si>
    <t>3 º Questão</t>
  </si>
  <si>
    <t>Nota geral das questões</t>
  </si>
  <si>
    <t>AVATAR</t>
  </si>
  <si>
    <t xml:space="preserve">DOJO   </t>
  </si>
  <si>
    <t>Nota Final Pontuações</t>
  </si>
  <si>
    <t>Total Pontos</t>
  </si>
  <si>
    <t>Total Nota</t>
  </si>
  <si>
    <t>Total Estrelas</t>
  </si>
  <si>
    <t>Conversão Nota</t>
  </si>
  <si>
    <t>Nota Final Conteúdo</t>
  </si>
  <si>
    <t>Power</t>
  </si>
  <si>
    <t>Maior pontuação</t>
  </si>
  <si>
    <t>Maior Quantidade de estrelas</t>
  </si>
  <si>
    <t>2º Lugar</t>
  </si>
  <si>
    <t>3º Lugar</t>
  </si>
  <si>
    <t>Medalhas - Power</t>
  </si>
  <si>
    <t>Medalhas - Participativo</t>
  </si>
  <si>
    <t>1º Lugar</t>
  </si>
  <si>
    <t>Posição</t>
  </si>
  <si>
    <t>Valor</t>
  </si>
  <si>
    <t>Nome</t>
  </si>
  <si>
    <t>Tipo</t>
  </si>
  <si>
    <t>Ouro</t>
  </si>
  <si>
    <t>Prata</t>
  </si>
  <si>
    <t>Bronze</t>
  </si>
  <si>
    <t>AVATAR FINAL</t>
  </si>
  <si>
    <t>Utilizou o fluxo Programar-Testar</t>
  </si>
  <si>
    <t>Dojo</t>
  </si>
  <si>
    <t>Penalidade por atrapalhar a aula</t>
  </si>
  <si>
    <t>Atrapalhar aula</t>
  </si>
  <si>
    <t>Quantidade de estrelas finais</t>
  </si>
  <si>
    <t>TOTAL ESTRELAS BÔNUS ACUMULADO</t>
  </si>
  <si>
    <t>Uma funcionalidade concluída</t>
  </si>
  <si>
    <t>Narrou a programação</t>
  </si>
  <si>
    <t>5º Questão</t>
  </si>
  <si>
    <t>6º Questão</t>
  </si>
  <si>
    <t>7º Questão</t>
  </si>
  <si>
    <t>9º Questão</t>
  </si>
  <si>
    <t>10º Questão</t>
  </si>
  <si>
    <t>8º Questão</t>
  </si>
  <si>
    <t>Aluno 01</t>
  </si>
  <si>
    <t>Aluno 02</t>
  </si>
  <si>
    <t>Aluno 03</t>
  </si>
  <si>
    <t>Aluno 04</t>
  </si>
  <si>
    <t>Aluno 05</t>
  </si>
  <si>
    <t>Aluno 06</t>
  </si>
  <si>
    <t>Aluno 07</t>
  </si>
  <si>
    <t>Aluno 08</t>
  </si>
  <si>
    <t>Aluno 09</t>
  </si>
  <si>
    <t>Aluno 10</t>
  </si>
  <si>
    <t>Aluno 11</t>
  </si>
  <si>
    <t>Aluno 12</t>
  </si>
  <si>
    <t>Aluno 13</t>
  </si>
  <si>
    <t>Aluno 14</t>
  </si>
  <si>
    <t>Aluno 15</t>
  </si>
  <si>
    <t>Aluno 16</t>
  </si>
  <si>
    <t>Aluno 17</t>
  </si>
  <si>
    <t>Aluno 18</t>
  </si>
  <si>
    <t>Aluno 19</t>
  </si>
  <si>
    <t>Aluno 20</t>
  </si>
  <si>
    <t>Aula 01</t>
  </si>
  <si>
    <t>Aula 02</t>
  </si>
  <si>
    <t>Aula 03</t>
  </si>
  <si>
    <t>Aula 04</t>
  </si>
  <si>
    <t>Aula 07</t>
  </si>
  <si>
    <t>Tentativa</t>
  </si>
  <si>
    <t xml:space="preserve">Universidade Federal do Pará </t>
  </si>
  <si>
    <t>Núcleo de Tecnologias Aplicadas ao Ensino e Extenção</t>
  </si>
  <si>
    <t>Programa de Pós-Graduação em Criatividade e Inovação</t>
  </si>
  <si>
    <t>Metodologias do Ensino Superior</t>
  </si>
  <si>
    <t xml:space="preserve">                     Prof. Dr. Sandro Ronaldo Bezerra Oliveira</t>
  </si>
  <si>
    <t>Orientadores: Profa. Dra. Marianne Kogut Eliasquevici</t>
  </si>
  <si>
    <t>Instruções de preenchimento</t>
  </si>
  <si>
    <t>Colunas B, C e D</t>
  </si>
  <si>
    <t>Flag 1 - o aluno fez / 0 - o aluno não fez</t>
  </si>
  <si>
    <t>Coluna E</t>
  </si>
  <si>
    <t>Nota</t>
  </si>
  <si>
    <t>Valor (0 a 50)</t>
  </si>
  <si>
    <t xml:space="preserve">Total </t>
  </si>
  <si>
    <t>Preenchimento automático coluna E</t>
  </si>
  <si>
    <t>Preencher no local indicado</t>
  </si>
  <si>
    <t>Realizado pela planilha</t>
  </si>
  <si>
    <t>Bonificações</t>
  </si>
  <si>
    <t xml:space="preserve">Um framework gamificado para a disciplina </t>
  </si>
  <si>
    <t>Planilha Gamificada</t>
  </si>
  <si>
    <t>Algoritmos ou equivalente</t>
  </si>
  <si>
    <t>Discente: José Augusto de Sena Quaresma</t>
  </si>
  <si>
    <t>Colunas B, C, D e E</t>
  </si>
  <si>
    <t>1 - para aluno tentou  resolveu a questão / 0 - Não tentou resolver</t>
  </si>
  <si>
    <t>Preenchimento com o valor até 30, ao levar em consideração a corretude e completude do código desenvolvido pelo aluno</t>
  </si>
  <si>
    <t>Preenchimento automático pela planilha</t>
  </si>
  <si>
    <t>Colunas</t>
  </si>
  <si>
    <t>Instruções</t>
  </si>
  <si>
    <t>B</t>
  </si>
  <si>
    <t>C</t>
  </si>
  <si>
    <t>D</t>
  </si>
  <si>
    <t>O número de vezes que o discente se atrasou</t>
  </si>
  <si>
    <t>Instruções de preenchimento Atraso em 10 minutos</t>
  </si>
  <si>
    <t>Instruções de preenchimento Uso de celular</t>
  </si>
  <si>
    <t>Instruções de preenchimento Falta</t>
  </si>
  <si>
    <t>Instruções de preenchimento Uso do computador</t>
  </si>
  <si>
    <t>O número de vezes que o discente utilizou o celular em sala de aula</t>
  </si>
  <si>
    <t>O número de vezes que o discente utillizou o computador para fins não educacionais na disciplina</t>
  </si>
  <si>
    <t xml:space="preserve">Informe o valor de bônus retirado pela penalidade </t>
  </si>
  <si>
    <t>Bônus</t>
  </si>
  <si>
    <t>Intrução de preenchimento</t>
  </si>
  <si>
    <t>Anotações</t>
  </si>
  <si>
    <t>Aula</t>
  </si>
  <si>
    <t>Observação</t>
  </si>
  <si>
    <t xml:space="preserve">Informe o valor de bônus acrescentado pela bonificação </t>
  </si>
  <si>
    <t>Por flag - 1 aluno presente / 0 - aluno ausente</t>
  </si>
  <si>
    <t>O número de vezes que o discente participou</t>
  </si>
  <si>
    <t>Instruções de preenchimento Participações</t>
  </si>
  <si>
    <t>Instruções de preenchimento Sugestões</t>
  </si>
  <si>
    <t>O número de vezes que o discente sugestionou</t>
  </si>
  <si>
    <t>O número de vezes que o discente perguntou sobre o conteúdo</t>
  </si>
  <si>
    <t>Instruções de preenchimento Pergunta</t>
  </si>
  <si>
    <t>Instruções de preenchimento Colaboração</t>
  </si>
  <si>
    <t>O número de vezes que o discente colaborou com algum colega</t>
  </si>
  <si>
    <t>Instruções de preenchimento Participações no processo</t>
  </si>
  <si>
    <t>1º dia</t>
  </si>
  <si>
    <t>2º dia</t>
  </si>
  <si>
    <t>1 - para aluno resolveu a questão / 0 - Não resolveu</t>
  </si>
  <si>
    <t>Inserir aqui o nome dos alunos da disciplina na coluna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</si>
</sst>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2"/>
      <color rgb="FF000000"/>
      <name val="Times New Roman"/>
      <family val="1"/>
    </font>
    <font>
      <sz val="12"/>
      <color rgb="FFFFFFFF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7981D"/>
      <name val="Times New Roman"/>
      <family val="1"/>
    </font>
    <font>
      <b/>
      <sz val="12"/>
      <color rgb="FFFFFFFF"/>
      <name val="Times New Roman"/>
      <family val="1"/>
    </font>
    <font>
      <sz val="12"/>
      <color theme="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u/>
      <sz val="12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008000"/>
        <bgColor rgb="FF008000"/>
      </patternFill>
    </fill>
    <fill>
      <patternFill patternType="solid">
        <fgColor rgb="FFB80047"/>
        <bgColor rgb="FFB80047"/>
      </patternFill>
    </fill>
    <fill>
      <patternFill patternType="solid">
        <fgColor rgb="FFE6E6FF"/>
        <bgColor rgb="FFE6E6FF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rgb="FFCCCCCC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4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9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7" fillId="0" borderId="10" xfId="0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1" xfId="0" applyFont="1" applyBorder="1"/>
    <xf numFmtId="0" fontId="5" fillId="8" borderId="28" xfId="0" applyFont="1" applyFill="1" applyBorder="1"/>
    <xf numFmtId="0" fontId="5" fillId="8" borderId="3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17" xfId="0" applyFont="1" applyBorder="1"/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5" xfId="0" applyFont="1" applyBorder="1"/>
    <xf numFmtId="0" fontId="4" fillId="0" borderId="36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center"/>
    </xf>
    <xf numFmtId="0" fontId="7" fillId="0" borderId="2" xfId="0" applyFont="1" applyBorder="1"/>
    <xf numFmtId="0" fontId="8" fillId="4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11" fillId="0" borderId="0" xfId="0" applyFont="1"/>
    <xf numFmtId="0" fontId="10" fillId="7" borderId="6" xfId="0" applyFont="1" applyFill="1" applyBorder="1" applyAlignment="1">
      <alignment horizontal="left"/>
    </xf>
    <xf numFmtId="0" fontId="12" fillId="7" borderId="6" xfId="0" applyFont="1" applyFill="1" applyBorder="1" applyAlignment="1">
      <alignment horizontal="center"/>
    </xf>
    <xf numFmtId="0" fontId="4" fillId="0" borderId="32" xfId="0" applyFont="1" applyBorder="1"/>
    <xf numFmtId="0" fontId="7" fillId="6" borderId="15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4" fillId="7" borderId="11" xfId="0" applyFont="1" applyFill="1" applyBorder="1"/>
    <xf numFmtId="0" fontId="4" fillId="7" borderId="12" xfId="0" applyFont="1" applyFill="1" applyBorder="1"/>
    <xf numFmtId="0" fontId="7" fillId="6" borderId="10" xfId="0" applyFont="1" applyFill="1" applyBorder="1" applyAlignment="1">
      <alignment horizontal="left"/>
    </xf>
    <xf numFmtId="0" fontId="7" fillId="0" borderId="40" xfId="0" applyFont="1" applyBorder="1" applyAlignment="1">
      <alignment horizontal="center"/>
    </xf>
    <xf numFmtId="0" fontId="9" fillId="8" borderId="41" xfId="0" applyFont="1" applyFill="1" applyBorder="1"/>
    <xf numFmtId="0" fontId="9" fillId="8" borderId="42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Alignment="1">
      <alignment horizontal="center"/>
    </xf>
    <xf numFmtId="0" fontId="4" fillId="0" borderId="0" xfId="0" quotePrefix="1" applyFont="1"/>
    <xf numFmtId="0" fontId="4" fillId="0" borderId="18" xfId="0" applyFont="1" applyBorder="1"/>
    <xf numFmtId="0" fontId="4" fillId="0" borderId="19" xfId="0" applyFont="1" applyBorder="1"/>
    <xf numFmtId="0" fontId="4" fillId="0" borderId="22" xfId="0" applyFont="1" applyBorder="1"/>
    <xf numFmtId="0" fontId="4" fillId="0" borderId="26" xfId="0" applyFont="1" applyBorder="1"/>
    <xf numFmtId="0" fontId="10" fillId="7" borderId="19" xfId="0" applyFont="1" applyFill="1" applyBorder="1" applyAlignment="1">
      <alignment horizontal="center"/>
    </xf>
    <xf numFmtId="0" fontId="10" fillId="7" borderId="22" xfId="0" applyFont="1" applyFill="1" applyBorder="1" applyAlignment="1">
      <alignment horizontal="center"/>
    </xf>
    <xf numFmtId="0" fontId="4" fillId="0" borderId="45" xfId="0" applyFont="1" applyBorder="1"/>
    <xf numFmtId="0" fontId="4" fillId="0" borderId="24" xfId="0" applyFont="1" applyBorder="1"/>
    <xf numFmtId="0" fontId="9" fillId="8" borderId="46" xfId="0" applyFont="1" applyFill="1" applyBorder="1"/>
    <xf numFmtId="0" fontId="7" fillId="7" borderId="27" xfId="0" applyFont="1" applyFill="1" applyBorder="1"/>
    <xf numFmtId="0" fontId="7" fillId="7" borderId="46" xfId="0" applyFont="1" applyFill="1" applyBorder="1"/>
    <xf numFmtId="0" fontId="9" fillId="8" borderId="21" xfId="0" applyFont="1" applyFill="1" applyBorder="1"/>
    <xf numFmtId="0" fontId="10" fillId="10" borderId="19" xfId="0" applyFont="1" applyFill="1" applyBorder="1" applyAlignment="1">
      <alignment horizontal="center"/>
    </xf>
    <xf numFmtId="0" fontId="10" fillId="10" borderId="22" xfId="0" applyFont="1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50" xfId="0" applyFont="1" applyBorder="1" applyAlignment="1">
      <alignment horizontal="center"/>
    </xf>
    <xf numFmtId="0" fontId="4" fillId="7" borderId="28" xfId="0" applyFont="1" applyFill="1" applyBorder="1"/>
    <xf numFmtId="0" fontId="4" fillId="7" borderId="34" xfId="0" applyFont="1" applyFill="1" applyBorder="1"/>
    <xf numFmtId="0" fontId="7" fillId="7" borderId="34" xfId="0" applyFont="1" applyFill="1" applyBorder="1"/>
    <xf numFmtId="0" fontId="7" fillId="7" borderId="23" xfId="0" applyFont="1" applyFill="1" applyBorder="1"/>
    <xf numFmtId="0" fontId="4" fillId="11" borderId="51" xfId="0" applyFont="1" applyFill="1" applyBorder="1"/>
    <xf numFmtId="0" fontId="4" fillId="11" borderId="51" xfId="0" applyFont="1" applyFill="1" applyBorder="1" applyAlignment="1">
      <alignment horizontal="center"/>
    </xf>
    <xf numFmtId="0" fontId="0" fillId="11" borderId="28" xfId="0" applyFill="1" applyBorder="1"/>
    <xf numFmtId="0" fontId="0" fillId="11" borderId="34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4" fillId="12" borderId="33" xfId="0" applyFont="1" applyFill="1" applyBorder="1" applyAlignment="1">
      <alignment horizontal="center"/>
    </xf>
    <xf numFmtId="0" fontId="4" fillId="12" borderId="57" xfId="0" applyFont="1" applyFill="1" applyBorder="1" applyAlignment="1">
      <alignment horizontal="center"/>
    </xf>
    <xf numFmtId="0" fontId="12" fillId="11" borderId="6" xfId="0" applyFont="1" applyFill="1" applyBorder="1" applyAlignment="1">
      <alignment horizontal="center"/>
    </xf>
    <xf numFmtId="0" fontId="5" fillId="8" borderId="58" xfId="0" applyFont="1" applyFill="1" applyBorder="1"/>
    <xf numFmtId="0" fontId="5" fillId="8" borderId="59" xfId="0" applyFont="1" applyFill="1" applyBorder="1" applyAlignment="1">
      <alignment horizontal="center"/>
    </xf>
    <xf numFmtId="0" fontId="5" fillId="8" borderId="60" xfId="0" applyFont="1" applyFill="1" applyBorder="1" applyAlignment="1">
      <alignment horizontal="center"/>
    </xf>
    <xf numFmtId="0" fontId="12" fillId="11" borderId="13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12" borderId="33" xfId="0" applyFont="1" applyFill="1" applyBorder="1" applyAlignment="1">
      <alignment horizontal="center"/>
    </xf>
    <xf numFmtId="0" fontId="7" fillId="12" borderId="57" xfId="0" applyFont="1" applyFill="1" applyBorder="1" applyAlignment="1">
      <alignment horizontal="center"/>
    </xf>
    <xf numFmtId="0" fontId="7" fillId="12" borderId="61" xfId="0" applyFont="1" applyFill="1" applyBorder="1" applyAlignment="1">
      <alignment horizontal="center"/>
    </xf>
    <xf numFmtId="0" fontId="5" fillId="9" borderId="10" xfId="0" applyFont="1" applyFill="1" applyBorder="1"/>
    <xf numFmtId="0" fontId="12" fillId="10" borderId="6" xfId="0" applyFont="1" applyFill="1" applyBorder="1" applyAlignment="1">
      <alignment horizontal="center"/>
    </xf>
    <xf numFmtId="0" fontId="5" fillId="9" borderId="5" xfId="0" applyFont="1" applyFill="1" applyBorder="1"/>
    <xf numFmtId="0" fontId="5" fillId="9" borderId="5" xfId="0" applyFont="1" applyFill="1" applyBorder="1" applyAlignment="1">
      <alignment horizontal="center"/>
    </xf>
    <xf numFmtId="0" fontId="4" fillId="0" borderId="5" xfId="0" applyFont="1" applyBorder="1"/>
    <xf numFmtId="0" fontId="12" fillId="10" borderId="25" xfId="0" applyFont="1" applyFill="1" applyBorder="1" applyAlignment="1">
      <alignment horizontal="center"/>
    </xf>
    <xf numFmtId="0" fontId="10" fillId="9" borderId="28" xfId="0" applyFont="1" applyFill="1" applyBorder="1"/>
    <xf numFmtId="0" fontId="10" fillId="9" borderId="34" xfId="0" applyFont="1" applyFill="1" applyBorder="1" applyAlignment="1">
      <alignment horizontal="center"/>
    </xf>
    <xf numFmtId="0" fontId="7" fillId="13" borderId="5" xfId="0" applyFont="1" applyFill="1" applyBorder="1"/>
    <xf numFmtId="0" fontId="7" fillId="13" borderId="57" xfId="0" applyFont="1" applyFill="1" applyBorder="1" applyAlignment="1">
      <alignment horizontal="center"/>
    </xf>
    <xf numFmtId="0" fontId="7" fillId="13" borderId="36" xfId="0" applyFont="1" applyFill="1" applyBorder="1"/>
    <xf numFmtId="0" fontId="7" fillId="13" borderId="61" xfId="0" applyFont="1" applyFill="1" applyBorder="1" applyAlignment="1">
      <alignment horizontal="center"/>
    </xf>
    <xf numFmtId="0" fontId="12" fillId="10" borderId="40" xfId="0" applyFont="1" applyFill="1" applyBorder="1" applyAlignment="1">
      <alignment horizontal="center"/>
    </xf>
    <xf numFmtId="0" fontId="7" fillId="12" borderId="36" xfId="0" applyFont="1" applyFill="1" applyBorder="1"/>
    <xf numFmtId="0" fontId="7" fillId="12" borderId="5" xfId="0" applyFont="1" applyFill="1" applyBorder="1"/>
    <xf numFmtId="0" fontId="4" fillId="12" borderId="35" xfId="0" applyFont="1" applyFill="1" applyBorder="1"/>
    <xf numFmtId="0" fontId="4" fillId="12" borderId="17" xfId="0" applyFont="1" applyFill="1" applyBorder="1"/>
    <xf numFmtId="0" fontId="9" fillId="8" borderId="62" xfId="0" applyFont="1" applyFill="1" applyBorder="1" applyAlignment="1">
      <alignment horizontal="center"/>
    </xf>
    <xf numFmtId="0" fontId="9" fillId="8" borderId="63" xfId="0" applyFont="1" applyFill="1" applyBorder="1" applyAlignment="1">
      <alignment horizontal="center"/>
    </xf>
    <xf numFmtId="0" fontId="9" fillId="8" borderId="59" xfId="0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12" borderId="18" xfId="0" applyFont="1" applyFill="1" applyBorder="1" applyAlignment="1">
      <alignment horizontal="center"/>
    </xf>
    <xf numFmtId="0" fontId="10" fillId="7" borderId="64" xfId="0" applyFont="1" applyFill="1" applyBorder="1" applyAlignment="1">
      <alignment horizontal="center"/>
    </xf>
    <xf numFmtId="0" fontId="5" fillId="4" borderId="65" xfId="0" applyFont="1" applyFill="1" applyBorder="1"/>
    <xf numFmtId="0" fontId="5" fillId="4" borderId="65" xfId="0" applyFont="1" applyFill="1" applyBorder="1" applyAlignment="1">
      <alignment horizontal="center"/>
    </xf>
    <xf numFmtId="0" fontId="10" fillId="15" borderId="66" xfId="0" applyFont="1" applyFill="1" applyBorder="1" applyAlignment="1">
      <alignment horizontal="center"/>
    </xf>
    <xf numFmtId="0" fontId="7" fillId="12" borderId="67" xfId="0" applyFont="1" applyFill="1" applyBorder="1"/>
    <xf numFmtId="0" fontId="7" fillId="0" borderId="0" xfId="0" applyFont="1"/>
    <xf numFmtId="0" fontId="7" fillId="6" borderId="61" xfId="0" applyFont="1" applyFill="1" applyBorder="1" applyAlignment="1">
      <alignment horizontal="center"/>
    </xf>
    <xf numFmtId="0" fontId="4" fillId="11" borderId="6" xfId="0" applyFont="1" applyFill="1" applyBorder="1"/>
    <xf numFmtId="0" fontId="12" fillId="17" borderId="31" xfId="0" applyFont="1" applyFill="1" applyBorder="1"/>
    <xf numFmtId="0" fontId="12" fillId="11" borderId="6" xfId="0" applyFont="1" applyFill="1" applyBorder="1"/>
    <xf numFmtId="0" fontId="12" fillId="11" borderId="0" xfId="0" applyFont="1" applyFill="1"/>
    <xf numFmtId="0" fontId="4" fillId="11" borderId="28" xfId="0" applyFont="1" applyFill="1" applyBorder="1"/>
    <xf numFmtId="0" fontId="4" fillId="11" borderId="34" xfId="0" applyFont="1" applyFill="1" applyBorder="1"/>
    <xf numFmtId="0" fontId="4" fillId="11" borderId="23" xfId="0" applyFont="1" applyFill="1" applyBorder="1"/>
    <xf numFmtId="0" fontId="6" fillId="16" borderId="14" xfId="0" applyFont="1" applyFill="1" applyBorder="1" applyAlignment="1">
      <alignment horizontal="center"/>
    </xf>
    <xf numFmtId="2" fontId="4" fillId="0" borderId="61" xfId="0" applyNumberFormat="1" applyFont="1" applyBorder="1" applyAlignment="1">
      <alignment horizontal="center"/>
    </xf>
    <xf numFmtId="2" fontId="4" fillId="0" borderId="57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164" fontId="4" fillId="0" borderId="57" xfId="0" applyNumberFormat="1" applyFont="1" applyBorder="1" applyAlignment="1">
      <alignment horizontal="center"/>
    </xf>
    <xf numFmtId="0" fontId="12" fillId="11" borderId="28" xfId="0" applyFont="1" applyFill="1" applyBorder="1"/>
    <xf numFmtId="0" fontId="11" fillId="0" borderId="0" xfId="0" applyFont="1" applyAlignment="1">
      <alignment wrapText="1"/>
    </xf>
    <xf numFmtId="0" fontId="4" fillId="18" borderId="16" xfId="0" applyFont="1" applyFill="1" applyBorder="1" applyAlignment="1">
      <alignment horizontal="center"/>
    </xf>
    <xf numFmtId="0" fontId="4" fillId="18" borderId="18" xfId="0" applyFont="1" applyFill="1" applyBorder="1" applyAlignment="1">
      <alignment horizontal="center"/>
    </xf>
    <xf numFmtId="0" fontId="4" fillId="18" borderId="22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4" fillId="12" borderId="21" xfId="0" applyFont="1" applyFill="1" applyBorder="1" applyAlignment="1">
      <alignment horizontal="center"/>
    </xf>
    <xf numFmtId="0" fontId="4" fillId="14" borderId="36" xfId="0" applyFont="1" applyFill="1" applyBorder="1" applyAlignment="1">
      <alignment horizontal="center"/>
    </xf>
    <xf numFmtId="0" fontId="4" fillId="19" borderId="5" xfId="0" applyFont="1" applyFill="1" applyBorder="1" applyAlignment="1">
      <alignment horizontal="center"/>
    </xf>
    <xf numFmtId="0" fontId="4" fillId="14" borderId="35" xfId="0" applyFont="1" applyFill="1" applyBorder="1" applyAlignment="1">
      <alignment horizontal="center"/>
    </xf>
    <xf numFmtId="0" fontId="4" fillId="14" borderId="26" xfId="0" applyFont="1" applyFill="1" applyBorder="1" applyAlignment="1">
      <alignment horizontal="center"/>
    </xf>
    <xf numFmtId="0" fontId="4" fillId="19" borderId="17" xfId="0" applyFont="1" applyFill="1" applyBorder="1" applyAlignment="1">
      <alignment horizontal="center"/>
    </xf>
    <xf numFmtId="0" fontId="4" fillId="20" borderId="19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19" borderId="18" xfId="0" applyFont="1" applyFill="1" applyBorder="1" applyAlignment="1">
      <alignment horizontal="center"/>
    </xf>
    <xf numFmtId="0" fontId="4" fillId="20" borderId="22" xfId="0" applyFont="1" applyFill="1" applyBorder="1" applyAlignment="1">
      <alignment horizontal="center"/>
    </xf>
    <xf numFmtId="0" fontId="12" fillId="11" borderId="69" xfId="0" applyFont="1" applyFill="1" applyBorder="1" applyAlignment="1">
      <alignment horizontal="center"/>
    </xf>
    <xf numFmtId="0" fontId="12" fillId="11" borderId="68" xfId="0" applyFont="1" applyFill="1" applyBorder="1" applyAlignment="1">
      <alignment horizontal="center"/>
    </xf>
    <xf numFmtId="0" fontId="12" fillId="11" borderId="70" xfId="0" applyFont="1" applyFill="1" applyBorder="1" applyAlignment="1">
      <alignment horizontal="center"/>
    </xf>
    <xf numFmtId="0" fontId="4" fillId="11" borderId="34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4" fillId="0" borderId="58" xfId="0" applyFont="1" applyBorder="1"/>
    <xf numFmtId="0" fontId="4" fillId="0" borderId="72" xfId="0" applyFont="1" applyBorder="1"/>
    <xf numFmtId="0" fontId="4" fillId="0" borderId="36" xfId="0" applyFont="1" applyBorder="1"/>
    <xf numFmtId="0" fontId="4" fillId="10" borderId="46" xfId="0" applyFont="1" applyFill="1" applyBorder="1"/>
    <xf numFmtId="0" fontId="4" fillId="10" borderId="73" xfId="0" applyFont="1" applyFill="1" applyBorder="1"/>
    <xf numFmtId="0" fontId="4" fillId="0" borderId="29" xfId="0" applyFont="1" applyBorder="1"/>
    <xf numFmtId="0" fontId="4" fillId="0" borderId="30" xfId="0" applyFont="1" applyBorder="1"/>
    <xf numFmtId="0" fontId="4" fillId="13" borderId="36" xfId="0" applyFont="1" applyFill="1" applyBorder="1"/>
    <xf numFmtId="0" fontId="4" fillId="13" borderId="5" xfId="0" applyFont="1" applyFill="1" applyBorder="1"/>
    <xf numFmtId="0" fontId="7" fillId="13" borderId="33" xfId="0" applyFont="1" applyFill="1" applyBorder="1" applyAlignment="1">
      <alignment horizontal="center"/>
    </xf>
    <xf numFmtId="0" fontId="4" fillId="13" borderId="33" xfId="0" applyFont="1" applyFill="1" applyBorder="1"/>
    <xf numFmtId="0" fontId="5" fillId="5" borderId="37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0" fillId="11" borderId="0" xfId="0" applyFill="1"/>
    <xf numFmtId="0" fontId="0" fillId="11" borderId="5" xfId="0" applyFill="1" applyBorder="1"/>
    <xf numFmtId="0" fontId="0" fillId="12" borderId="5" xfId="0" applyFill="1" applyBorder="1"/>
    <xf numFmtId="0" fontId="0" fillId="0" borderId="5" xfId="0" applyBorder="1"/>
    <xf numFmtId="0" fontId="10" fillId="11" borderId="18" xfId="0" applyFont="1" applyFill="1" applyBorder="1" applyAlignment="1">
      <alignment horizontal="center"/>
    </xf>
    <xf numFmtId="0" fontId="4" fillId="11" borderId="52" xfId="0" applyFont="1" applyFill="1" applyBorder="1" applyAlignment="1">
      <alignment horizontal="center"/>
    </xf>
    <xf numFmtId="0" fontId="0" fillId="11" borderId="12" xfId="0" applyFill="1" applyBorder="1"/>
    <xf numFmtId="0" fontId="7" fillId="0" borderId="5" xfId="0" applyFont="1" applyBorder="1" applyAlignment="1">
      <alignment vertical="center"/>
    </xf>
    <xf numFmtId="0" fontId="7" fillId="6" borderId="5" xfId="0" applyFont="1" applyFill="1" applyBorder="1" applyAlignment="1">
      <alignment horizontal="left"/>
    </xf>
    <xf numFmtId="0" fontId="9" fillId="8" borderId="80" xfId="0" applyFont="1" applyFill="1" applyBorder="1"/>
    <xf numFmtId="0" fontId="9" fillId="8" borderId="81" xfId="0" applyFont="1" applyFill="1" applyBorder="1"/>
    <xf numFmtId="0" fontId="9" fillId="8" borderId="76" xfId="0" applyFont="1" applyFill="1" applyBorder="1"/>
    <xf numFmtId="0" fontId="9" fillId="8" borderId="5" xfId="0" applyFont="1" applyFill="1" applyBorder="1"/>
    <xf numFmtId="0" fontId="0" fillId="0" borderId="0" xfId="0" applyAlignment="1">
      <alignment wrapText="1"/>
    </xf>
    <xf numFmtId="0" fontId="9" fillId="8" borderId="41" xfId="0" applyFont="1" applyFill="1" applyBorder="1" applyAlignment="1">
      <alignment horizontal="center"/>
    </xf>
    <xf numFmtId="0" fontId="9" fillId="8" borderId="42" xfId="0" applyFont="1" applyFill="1" applyBorder="1" applyAlignment="1">
      <alignment horizontal="center"/>
    </xf>
    <xf numFmtId="0" fontId="9" fillId="8" borderId="46" xfId="0" applyFont="1" applyFill="1" applyBorder="1" applyAlignment="1">
      <alignment horizontal="center"/>
    </xf>
    <xf numFmtId="0" fontId="9" fillId="8" borderId="21" xfId="0" applyFont="1" applyFill="1" applyBorder="1" applyAlignment="1">
      <alignment horizontal="center"/>
    </xf>
    <xf numFmtId="164" fontId="7" fillId="0" borderId="61" xfId="0" applyNumberFormat="1" applyFont="1" applyBorder="1" applyAlignment="1">
      <alignment horizontal="center"/>
    </xf>
    <xf numFmtId="0" fontId="4" fillId="21" borderId="36" xfId="0" applyFont="1" applyFill="1" applyBorder="1" applyAlignment="1">
      <alignment horizontal="center"/>
    </xf>
    <xf numFmtId="0" fontId="4" fillId="20" borderId="36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85" xfId="0" applyFont="1" applyBorder="1" applyAlignment="1">
      <alignment horizontal="center"/>
    </xf>
    <xf numFmtId="0" fontId="4" fillId="0" borderId="85" xfId="0" applyFont="1" applyBorder="1"/>
    <xf numFmtId="0" fontId="4" fillId="0" borderId="13" xfId="0" applyFont="1" applyBorder="1"/>
    <xf numFmtId="0" fontId="7" fillId="0" borderId="0" xfId="0" applyFont="1" applyAlignment="1"/>
    <xf numFmtId="0" fontId="0" fillId="0" borderId="22" xfId="0" applyBorder="1"/>
    <xf numFmtId="0" fontId="4" fillId="0" borderId="18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4" fillId="0" borderId="61" xfId="0" applyFont="1" applyBorder="1"/>
    <xf numFmtId="0" fontId="4" fillId="0" borderId="17" xfId="0" applyFont="1" applyBorder="1" applyAlignment="1">
      <alignment horizontal="center"/>
    </xf>
    <xf numFmtId="0" fontId="9" fillId="8" borderId="41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0" fontId="4" fillId="0" borderId="19" xfId="0" applyFont="1" applyFill="1" applyBorder="1" applyAlignment="1">
      <alignment horizontal="center"/>
    </xf>
    <xf numFmtId="0" fontId="7" fillId="0" borderId="57" xfId="0" applyFont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vertical="center"/>
    </xf>
    <xf numFmtId="0" fontId="9" fillId="8" borderId="47" xfId="0" applyFont="1" applyFill="1" applyBorder="1" applyAlignment="1">
      <alignment horizontal="center" wrapText="1"/>
    </xf>
    <xf numFmtId="0" fontId="9" fillId="8" borderId="48" xfId="0" applyFont="1" applyFill="1" applyBorder="1" applyAlignment="1">
      <alignment horizontal="center" wrapText="1"/>
    </xf>
    <xf numFmtId="0" fontId="9" fillId="8" borderId="49" xfId="0" applyFont="1" applyFill="1" applyBorder="1" applyAlignment="1">
      <alignment horizontal="center" wrapText="1"/>
    </xf>
    <xf numFmtId="0" fontId="5" fillId="8" borderId="74" xfId="0" applyFont="1" applyFill="1" applyBorder="1" applyAlignment="1">
      <alignment horizontal="center" vertical="center"/>
    </xf>
    <xf numFmtId="0" fontId="5" fillId="8" borderId="79" xfId="0" applyFont="1" applyFill="1" applyBorder="1" applyAlignment="1">
      <alignment horizontal="center" vertical="center"/>
    </xf>
    <xf numFmtId="0" fontId="9" fillId="8" borderId="75" xfId="0" applyFont="1" applyFill="1" applyBorder="1" applyAlignment="1">
      <alignment horizontal="center" wrapText="1"/>
    </xf>
    <xf numFmtId="0" fontId="9" fillId="8" borderId="76" xfId="0" applyFont="1" applyFill="1" applyBorder="1" applyAlignment="1">
      <alignment horizontal="center" wrapText="1"/>
    </xf>
    <xf numFmtId="0" fontId="9" fillId="8" borderId="77" xfId="0" applyFont="1" applyFill="1" applyBorder="1" applyAlignment="1">
      <alignment horizontal="center" wrapText="1"/>
    </xf>
    <xf numFmtId="0" fontId="5" fillId="8" borderId="78" xfId="0" applyFont="1" applyFill="1" applyBorder="1" applyAlignment="1">
      <alignment horizontal="center" vertical="center"/>
    </xf>
    <xf numFmtId="0" fontId="7" fillId="7" borderId="82" xfId="0" applyFont="1" applyFill="1" applyBorder="1" applyAlignment="1">
      <alignment vertical="center"/>
    </xf>
    <xf numFmtId="0" fontId="9" fillId="8" borderId="84" xfId="0" applyFont="1" applyFill="1" applyBorder="1" applyAlignment="1">
      <alignment horizontal="center" wrapText="1"/>
    </xf>
    <xf numFmtId="0" fontId="9" fillId="8" borderId="8" xfId="0" applyFont="1" applyFill="1" applyBorder="1" applyAlignment="1">
      <alignment horizontal="center" wrapText="1"/>
    </xf>
    <xf numFmtId="0" fontId="4" fillId="0" borderId="31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4" fillId="0" borderId="9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wrapText="1"/>
    </xf>
    <xf numFmtId="0" fontId="4" fillId="0" borderId="8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8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6" borderId="35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9" fillId="8" borderId="43" xfId="0" applyFont="1" applyFill="1" applyBorder="1" applyAlignment="1">
      <alignment horizontal="center" wrapText="1"/>
    </xf>
    <xf numFmtId="0" fontId="9" fillId="8" borderId="44" xfId="0" applyFont="1" applyFill="1" applyBorder="1" applyAlignment="1">
      <alignment horizontal="center" wrapText="1"/>
    </xf>
    <xf numFmtId="0" fontId="9" fillId="8" borderId="7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71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wrapText="1"/>
    </xf>
    <xf numFmtId="0" fontId="9" fillId="8" borderId="34" xfId="0" applyFont="1" applyFill="1" applyBorder="1" applyAlignment="1">
      <alignment horizontal="center" wrapText="1"/>
    </xf>
    <xf numFmtId="0" fontId="9" fillId="8" borderId="9" xfId="0" applyFont="1" applyFill="1" applyBorder="1" applyAlignment="1">
      <alignment horizontal="center" wrapText="1"/>
    </xf>
    <xf numFmtId="0" fontId="4" fillId="0" borderId="89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31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93" xfId="0" applyFont="1" applyBorder="1" applyAlignment="1">
      <alignment horizontal="center" wrapText="1"/>
    </xf>
    <xf numFmtId="0" fontId="4" fillId="0" borderId="89" xfId="0" applyFont="1" applyBorder="1" applyAlignment="1">
      <alignment horizontal="center" wrapText="1"/>
    </xf>
    <xf numFmtId="0" fontId="4" fillId="0" borderId="73" xfId="0" applyFont="1" applyBorder="1" applyAlignment="1">
      <alignment horizontal="center" wrapText="1"/>
    </xf>
    <xf numFmtId="0" fontId="4" fillId="0" borderId="44" xfId="0" applyFont="1" applyBorder="1" applyAlignment="1">
      <alignment horizontal="center"/>
    </xf>
    <xf numFmtId="0" fontId="4" fillId="0" borderId="76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94" xfId="0" applyFont="1" applyBorder="1" applyAlignment="1">
      <alignment horizontal="center" wrapText="1"/>
    </xf>
    <xf numFmtId="0" fontId="4" fillId="0" borderId="82" xfId="0" applyFont="1" applyBorder="1" applyAlignment="1">
      <alignment horizontal="center" wrapText="1"/>
    </xf>
    <xf numFmtId="0" fontId="12" fillId="10" borderId="7" xfId="0" applyFont="1" applyFill="1" applyBorder="1" applyAlignment="1">
      <alignment horizontal="center"/>
    </xf>
    <xf numFmtId="0" fontId="12" fillId="10" borderId="9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10" borderId="28" xfId="0" applyFont="1" applyFill="1" applyBorder="1" applyAlignment="1">
      <alignment horizontal="center"/>
    </xf>
    <xf numFmtId="0" fontId="12" fillId="10" borderId="34" xfId="0" applyFont="1" applyFill="1" applyBorder="1" applyAlignment="1">
      <alignment horizontal="center"/>
    </xf>
    <xf numFmtId="0" fontId="12" fillId="10" borderId="23" xfId="0" applyFont="1" applyFill="1" applyBorder="1" applyAlignment="1">
      <alignment horizontal="center"/>
    </xf>
    <xf numFmtId="0" fontId="6" fillId="10" borderId="34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11" borderId="28" xfId="0" applyFont="1" applyFill="1" applyBorder="1" applyAlignment="1">
      <alignment horizontal="center"/>
    </xf>
    <xf numFmtId="0" fontId="12" fillId="11" borderId="34" xfId="0" applyFont="1" applyFill="1" applyBorder="1" applyAlignment="1">
      <alignment horizontal="center"/>
    </xf>
    <xf numFmtId="0" fontId="12" fillId="11" borderId="23" xfId="0" applyFont="1" applyFill="1" applyBorder="1" applyAlignment="1">
      <alignment horizontal="center"/>
    </xf>
    <xf numFmtId="0" fontId="10" fillId="11" borderId="28" xfId="0" applyFont="1" applyFill="1" applyBorder="1" applyAlignment="1">
      <alignment horizontal="center"/>
    </xf>
    <xf numFmtId="0" fontId="10" fillId="11" borderId="34" xfId="0" applyFont="1" applyFill="1" applyBorder="1" applyAlignment="1">
      <alignment horizontal="center"/>
    </xf>
    <xf numFmtId="0" fontId="10" fillId="11" borderId="23" xfId="0" applyFont="1" applyFill="1" applyBorder="1" applyAlignment="1">
      <alignment horizontal="center"/>
    </xf>
    <xf numFmtId="0" fontId="10" fillId="7" borderId="83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 vertical="center"/>
    </xf>
    <xf numFmtId="0" fontId="10" fillId="7" borderId="53" xfId="0" applyFont="1" applyFill="1" applyBorder="1" applyAlignment="1">
      <alignment horizontal="center"/>
    </xf>
    <xf numFmtId="0" fontId="10" fillId="7" borderId="54" xfId="0" applyFont="1" applyFill="1" applyBorder="1" applyAlignment="1">
      <alignment horizontal="center"/>
    </xf>
    <xf numFmtId="0" fontId="10" fillId="7" borderId="55" xfId="0" applyFont="1" applyFill="1" applyBorder="1" applyAlignment="1">
      <alignment horizontal="center"/>
    </xf>
    <xf numFmtId="0" fontId="10" fillId="7" borderId="40" xfId="0" applyFont="1" applyFill="1" applyBorder="1" applyAlignment="1">
      <alignment horizontal="center" vertical="center"/>
    </xf>
    <xf numFmtId="0" fontId="10" fillId="7" borderId="56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2" fillId="11" borderId="7" xfId="0" applyFont="1" applyFill="1" applyBorder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1" borderId="9" xfId="0" applyFont="1" applyFill="1" applyBorder="1" applyAlignment="1">
      <alignment horizontal="center"/>
    </xf>
    <xf numFmtId="0" fontId="12" fillId="11" borderId="69" xfId="0" applyFont="1" applyFill="1" applyBorder="1" applyAlignment="1">
      <alignment horizontal="center"/>
    </xf>
    <xf numFmtId="0" fontId="12" fillId="11" borderId="68" xfId="0" applyFont="1" applyFill="1" applyBorder="1" applyAlignment="1">
      <alignment horizontal="center"/>
    </xf>
    <xf numFmtId="0" fontId="12" fillId="11" borderId="70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9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Ranking Alunos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ranking_alunos!$A$2:$A$21</c:f>
              <c:strCache>
                <c:ptCount val="20"/>
                <c:pt idx="0">
                  <c:v>Aluno 01</c:v>
                </c:pt>
                <c:pt idx="1">
                  <c:v>Aluno 02</c:v>
                </c:pt>
                <c:pt idx="2">
                  <c:v>Aluno 03</c:v>
                </c:pt>
                <c:pt idx="3">
                  <c:v>Aluno 04</c:v>
                </c:pt>
                <c:pt idx="4">
                  <c:v>Aluno 05</c:v>
                </c:pt>
                <c:pt idx="5">
                  <c:v>Aluno 06</c:v>
                </c:pt>
                <c:pt idx="6">
                  <c:v>Aluno 07</c:v>
                </c:pt>
                <c:pt idx="7">
                  <c:v>Aluno 08</c:v>
                </c:pt>
                <c:pt idx="8">
                  <c:v>Aluno 09</c:v>
                </c:pt>
                <c:pt idx="9">
                  <c:v>Aluno 10</c:v>
                </c:pt>
                <c:pt idx="10">
                  <c:v>Aluno 11</c:v>
                </c:pt>
                <c:pt idx="11">
                  <c:v>Aluno 12</c:v>
                </c:pt>
                <c:pt idx="12">
                  <c:v>Aluno 13</c:v>
                </c:pt>
                <c:pt idx="13">
                  <c:v>Aluno 14</c:v>
                </c:pt>
                <c:pt idx="14">
                  <c:v>Aluno 15</c:v>
                </c:pt>
                <c:pt idx="15">
                  <c:v>Aluno 16</c:v>
                </c:pt>
                <c:pt idx="16">
                  <c:v>Aluno 17</c:v>
                </c:pt>
                <c:pt idx="17">
                  <c:v>Aluno 18</c:v>
                </c:pt>
                <c:pt idx="18">
                  <c:v>Aluno 19</c:v>
                </c:pt>
                <c:pt idx="19">
                  <c:v>Aluno 20</c:v>
                </c:pt>
              </c:strCache>
            </c:strRef>
          </c:cat>
          <c:val>
            <c:numRef>
              <c:f>ranking_alunos!$B$2:$B$21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40-4AD9-876A-9B1C1CA5FD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826000"/>
        <c:axId val="208826752"/>
      </c:barChart>
      <c:catAx>
        <c:axId val="2088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08826752"/>
        <c:crosses val="autoZero"/>
        <c:auto val="1"/>
        <c:lblAlgn val="ctr"/>
        <c:lblOffset val="100"/>
        <c:noMultiLvlLbl val="0"/>
      </c:catAx>
      <c:valAx>
        <c:axId val="20882675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0882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Quantitativo total de estrela atribuído no processo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Quantidade_estrelas!$K$3:$O$3</c:f>
              <c:strCache>
                <c:ptCount val="5"/>
                <c:pt idx="0">
                  <c:v>Aula 01</c:v>
                </c:pt>
                <c:pt idx="1">
                  <c:v>Aula 02</c:v>
                </c:pt>
                <c:pt idx="2">
                  <c:v>Aula 03</c:v>
                </c:pt>
                <c:pt idx="3">
                  <c:v>Aula 04</c:v>
                </c:pt>
                <c:pt idx="4">
                  <c:v>Aula 07</c:v>
                </c:pt>
              </c:strCache>
            </c:strRef>
          </c:cat>
          <c:val>
            <c:numRef>
              <c:f>Quantidade_estrelas!$K$2:$O$2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00-41E5-8214-D09B478DCB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948608"/>
        <c:axId val="2087147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Quantidade_estrelas!$K$3:$O$3</c15:sqref>
                        </c15:formulaRef>
                      </c:ext>
                    </c:extLst>
                    <c:strCache>
                      <c:ptCount val="5"/>
                      <c:pt idx="0">
                        <c:v>Aula 01</c:v>
                      </c:pt>
                      <c:pt idx="1">
                        <c:v>Aula 02</c:v>
                      </c:pt>
                      <c:pt idx="2">
                        <c:v>Aula 03</c:v>
                      </c:pt>
                      <c:pt idx="3">
                        <c:v>Aula 04</c:v>
                      </c:pt>
                      <c:pt idx="4">
                        <c:v>Aula 07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Quantidade_estrelas!$K$3:$O$3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4D00-41E5-8214-D09B478DCB67}"/>
                  </c:ext>
                </c:extLst>
              </c15:ser>
            </c15:filteredBarSeries>
          </c:ext>
        </c:extLst>
      </c:barChart>
      <c:catAx>
        <c:axId val="20894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08714768"/>
        <c:crosses val="autoZero"/>
        <c:auto val="1"/>
        <c:lblAlgn val="ctr"/>
        <c:lblOffset val="100"/>
        <c:noMultiLvlLbl val="0"/>
      </c:catAx>
      <c:valAx>
        <c:axId val="208714768"/>
        <c:scaling>
          <c:orientation val="minMax"/>
          <c:max val="3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0894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733424</xdr:colOff>
      <xdr:row>17</xdr:row>
      <xdr:rowOff>0</xdr:rowOff>
    </xdr:from>
    <xdr:to>
      <xdr:col>5</xdr:col>
      <xdr:colOff>2511579</xdr:colOff>
      <xdr:row>21</xdr:row>
      <xdr:rowOff>47625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6803AC84-8A07-45F0-ACF9-864C2F677B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495" t="25778" r="14114" b="25353"/>
        <a:stretch/>
      </xdr:blipFill>
      <xdr:spPr>
        <a:xfrm>
          <a:off x="7562849" y="3400425"/>
          <a:ext cx="1778155" cy="847725"/>
        </a:xfrm>
        <a:prstGeom prst="rect">
          <a:avLst/>
        </a:prstGeom>
      </xdr:spPr>
    </xdr:pic>
    <xdr:clientData/>
  </xdr:twoCellAnchor>
  <xdr:twoCellAnchor editAs="oneCell">
    <xdr:from>
      <xdr:col>4</xdr:col>
      <xdr:colOff>207010</xdr:colOff>
      <xdr:row>14</xdr:row>
      <xdr:rowOff>66675</xdr:rowOff>
    </xdr:from>
    <xdr:to>
      <xdr:col>5</xdr:col>
      <xdr:colOff>695325</xdr:colOff>
      <xdr:row>21</xdr:row>
      <xdr:rowOff>635</xdr:rowOff>
    </xdr:to>
    <xdr:pic>
      <xdr:nvPicPr>
        <xdr:cNvPr id="2" name="Imagem 1" descr="Resultado de imagem para logo UFPA">
          <a:extLst>
            <a:ext uri="{FF2B5EF4-FFF2-40B4-BE49-F238E27FC236}">
              <a16:creationId xmlns:a16="http://schemas.microsoft.com/office/drawing/2014/main" xmlns="" id="{697BE3E7-9507-4EC0-9277-66A5C3C78B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1110" y="2867025"/>
          <a:ext cx="1069340" cy="13341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2314575</xdr:colOff>
      <xdr:row>14</xdr:row>
      <xdr:rowOff>166743</xdr:rowOff>
    </xdr:from>
    <xdr:to>
      <xdr:col>6</xdr:col>
      <xdr:colOff>619126</xdr:colOff>
      <xdr:row>21</xdr:row>
      <xdr:rowOff>90432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7013256B-602C-46FC-A99E-B55C49C5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00" y="2967093"/>
          <a:ext cx="1704976" cy="1323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466724</xdr:colOff>
      <xdr:row>2</xdr:row>
      <xdr:rowOff>38098</xdr:rowOff>
    </xdr:from>
    <xdr:to>
      <xdr:col>20</xdr:col>
      <xdr:colOff>393699</xdr:colOff>
      <xdr:row>27</xdr:row>
      <xdr:rowOff>12699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5F9AA51-AC8C-4DB9-B7C9-634A37D62C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5</xdr:row>
      <xdr:rowOff>28575</xdr:rowOff>
    </xdr:from>
    <xdr:to>
      <xdr:col>18</xdr:col>
      <xdr:colOff>533400</xdr:colOff>
      <xdr:row>18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7B7DD97-B1F6-4984-94FE-A43585D869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workbookViewId="0">
      <selection activeCell="D2" sqref="D2"/>
    </sheetView>
  </sheetViews>
  <sheetFormatPr defaultColWidth="14.42578125" defaultRowHeight="15.75" customHeight="1" x14ac:dyDescent="0.25"/>
  <cols>
    <col min="1" max="1" width="44.5703125" style="3" bestFit="1" customWidth="1"/>
    <col min="2" max="2" width="14.42578125" style="3"/>
    <col min="3" max="3" width="5.42578125" style="3" customWidth="1"/>
    <col min="4" max="4" width="27.5703125" style="3" customWidth="1"/>
    <col min="5" max="5" width="8.7109375" style="3" customWidth="1"/>
    <col min="6" max="6" width="51" style="3" customWidth="1"/>
    <col min="7" max="16384" width="14.42578125" style="3"/>
  </cols>
  <sheetData>
    <row r="1" spans="1:6" ht="15.75" customHeight="1" thickBot="1" x14ac:dyDescent="0.3">
      <c r="A1" s="145" t="s">
        <v>21</v>
      </c>
      <c r="B1" s="145" t="s">
        <v>22</v>
      </c>
      <c r="C1" s="195"/>
    </row>
    <row r="2" spans="1:6" ht="15.75" customHeight="1" thickBot="1" x14ac:dyDescent="0.3">
      <c r="A2" s="166" t="s">
        <v>116</v>
      </c>
      <c r="B2" s="177">
        <f>IF(Nota_Alunos!F2&gt;=10,10,Nota_Alunos!F2)</f>
        <v>0</v>
      </c>
      <c r="C2" s="196"/>
      <c r="D2" s="198" t="s">
        <v>148</v>
      </c>
      <c r="E2" s="184"/>
      <c r="F2" s="180" t="s">
        <v>142</v>
      </c>
    </row>
    <row r="3" spans="1:6" ht="15.75" customHeight="1" thickBot="1" x14ac:dyDescent="0.3">
      <c r="A3" s="166" t="s">
        <v>117</v>
      </c>
      <c r="B3" s="177">
        <f>IF(Nota_Alunos!F3&gt;=10,10,Nota_Alunos!F3)</f>
        <v>0</v>
      </c>
      <c r="C3" s="197"/>
      <c r="D3" s="203" t="s">
        <v>199</v>
      </c>
      <c r="F3" s="181" t="s">
        <v>143</v>
      </c>
    </row>
    <row r="4" spans="1:6" ht="15.75" customHeight="1" thickBot="1" x14ac:dyDescent="0.3">
      <c r="A4" s="166" t="s">
        <v>118</v>
      </c>
      <c r="B4" s="177">
        <f>IF(Nota_Alunos!F4&gt;=10,10,Nota_Alunos!F4)</f>
        <v>0</v>
      </c>
      <c r="C4" s="193"/>
      <c r="D4" s="204"/>
      <c r="F4" s="181" t="s">
        <v>144</v>
      </c>
    </row>
    <row r="5" spans="1:6" ht="15.75" customHeight="1" thickBot="1" x14ac:dyDescent="0.3">
      <c r="A5" s="166" t="s">
        <v>119</v>
      </c>
      <c r="B5" s="177">
        <f>IF(Nota_Alunos!F5&gt;=10,10,Nota_Alunos!F5)</f>
        <v>0</v>
      </c>
      <c r="C5" s="193"/>
      <c r="D5" s="5"/>
      <c r="F5" s="181" t="s">
        <v>145</v>
      </c>
    </row>
    <row r="6" spans="1:6" ht="15.75" customHeight="1" thickBot="1" x14ac:dyDescent="0.3">
      <c r="A6" s="166" t="s">
        <v>120</v>
      </c>
      <c r="B6" s="177">
        <f>IF(Nota_Alunos!F6&gt;=10,10,Nota_Alunos!F6)</f>
        <v>0</v>
      </c>
      <c r="C6" s="193"/>
      <c r="D6" s="5"/>
      <c r="F6" s="182"/>
    </row>
    <row r="7" spans="1:6" ht="15.75" customHeight="1" thickBot="1" x14ac:dyDescent="0.3">
      <c r="A7" s="166" t="s">
        <v>121</v>
      </c>
      <c r="B7" s="177">
        <f>IF(Nota_Alunos!F7&gt;=10,10,Nota_Alunos!F7)</f>
        <v>0</v>
      </c>
      <c r="C7" s="193"/>
      <c r="D7" s="5"/>
      <c r="F7" s="181" t="s">
        <v>159</v>
      </c>
    </row>
    <row r="8" spans="1:6" ht="15.75" customHeight="1" thickBot="1" x14ac:dyDescent="0.3">
      <c r="A8" s="166" t="s">
        <v>122</v>
      </c>
      <c r="B8" s="177">
        <f>IF(Nota_Alunos!F8&gt;=10,10,Nota_Alunos!F8)</f>
        <v>0</v>
      </c>
      <c r="C8" s="193"/>
      <c r="D8" s="5"/>
      <c r="F8" s="181" t="s">
        <v>161</v>
      </c>
    </row>
    <row r="9" spans="1:6" ht="15.75" customHeight="1" thickBot="1" x14ac:dyDescent="0.3">
      <c r="A9" s="166" t="s">
        <v>123</v>
      </c>
      <c r="B9" s="177">
        <f>IF(Nota_Alunos!F9&gt;=10,10,Nota_Alunos!F9)</f>
        <v>0</v>
      </c>
      <c r="C9" s="193"/>
      <c r="D9" s="5"/>
      <c r="F9" s="182"/>
    </row>
    <row r="10" spans="1:6" ht="15.75" customHeight="1" thickBot="1" x14ac:dyDescent="0.3">
      <c r="A10" s="166" t="s">
        <v>124</v>
      </c>
      <c r="B10" s="177">
        <f>IF(Nota_Alunos!F10&gt;=10,10,Nota_Alunos!F10)</f>
        <v>0</v>
      </c>
      <c r="C10" s="193"/>
      <c r="D10" s="5"/>
      <c r="F10" s="181" t="s">
        <v>160</v>
      </c>
    </row>
    <row r="11" spans="1:6" ht="15.75" customHeight="1" thickBot="1" x14ac:dyDescent="0.3">
      <c r="A11" s="166" t="s">
        <v>125</v>
      </c>
      <c r="B11" s="177">
        <f>IF(Nota_Alunos!F11&gt;=10,10,Nota_Alunos!F11)</f>
        <v>0</v>
      </c>
      <c r="C11" s="193"/>
      <c r="D11" s="5"/>
      <c r="F11" s="182"/>
    </row>
    <row r="12" spans="1:6" ht="15.75" customHeight="1" thickBot="1" x14ac:dyDescent="0.3">
      <c r="A12" s="166" t="s">
        <v>126</v>
      </c>
      <c r="B12" s="177">
        <f>IF(Nota_Alunos!F12&gt;=10,10,Nota_Alunos!F12)</f>
        <v>0</v>
      </c>
      <c r="C12" s="193"/>
      <c r="D12" s="5"/>
      <c r="F12" s="182" t="s">
        <v>162</v>
      </c>
    </row>
    <row r="13" spans="1:6" ht="15.75" customHeight="1" thickBot="1" x14ac:dyDescent="0.3">
      <c r="A13" s="166" t="s">
        <v>127</v>
      </c>
      <c r="B13" s="177">
        <f>IF(Nota_Alunos!F13&gt;=10,10,Nota_Alunos!F13)</f>
        <v>0</v>
      </c>
      <c r="C13" s="193"/>
      <c r="D13" s="5"/>
      <c r="F13" s="182" t="s">
        <v>147</v>
      </c>
    </row>
    <row r="14" spans="1:6" ht="15.75" customHeight="1" thickBot="1" x14ac:dyDescent="0.3">
      <c r="A14" s="166" t="s">
        <v>128</v>
      </c>
      <c r="B14" s="177">
        <f>IF(Nota_Alunos!F14&gt;=10,10,Nota_Alunos!F14)</f>
        <v>0</v>
      </c>
      <c r="C14" s="193"/>
      <c r="D14" s="5"/>
      <c r="F14" s="183" t="s">
        <v>146</v>
      </c>
    </row>
    <row r="15" spans="1:6" ht="15.75" customHeight="1" thickBot="1" x14ac:dyDescent="0.3">
      <c r="A15" s="166" t="s">
        <v>129</v>
      </c>
      <c r="B15" s="177">
        <f>IF(Nota_Alunos!F15&gt;=10,10,Nota_Alunos!F15)</f>
        <v>0</v>
      </c>
      <c r="C15" s="193"/>
    </row>
    <row r="16" spans="1:6" ht="15.75" customHeight="1" thickBot="1" x14ac:dyDescent="0.3">
      <c r="A16" s="166" t="s">
        <v>130</v>
      </c>
      <c r="B16" s="177">
        <f>IF(Nota_Alunos!F16&gt;=10,10,Nota_Alunos!F16)</f>
        <v>0</v>
      </c>
      <c r="C16" s="193"/>
    </row>
    <row r="17" spans="1:3" ht="15.75" customHeight="1" thickBot="1" x14ac:dyDescent="0.3">
      <c r="A17" s="166" t="s">
        <v>131</v>
      </c>
      <c r="B17" s="177">
        <f>IF(Nota_Alunos!F17&gt;=10,10,Nota_Alunos!F17)</f>
        <v>0</v>
      </c>
      <c r="C17" s="193"/>
    </row>
    <row r="18" spans="1:3" ht="15.75" customHeight="1" thickBot="1" x14ac:dyDescent="0.3">
      <c r="A18" s="166" t="s">
        <v>132</v>
      </c>
      <c r="B18" s="177">
        <f>IF(Nota_Alunos!F18&gt;=10,10,Nota_Alunos!F18)</f>
        <v>0</v>
      </c>
      <c r="C18" s="193"/>
    </row>
    <row r="19" spans="1:3" ht="15.75" customHeight="1" thickBot="1" x14ac:dyDescent="0.3">
      <c r="A19" s="166" t="s">
        <v>133</v>
      </c>
      <c r="B19" s="177">
        <f>IF(Nota_Alunos!F19&gt;=10,10,Nota_Alunos!F19)</f>
        <v>0</v>
      </c>
      <c r="C19" s="193"/>
    </row>
    <row r="20" spans="1:3" ht="15.75" customHeight="1" thickBot="1" x14ac:dyDescent="0.3">
      <c r="A20" s="166" t="s">
        <v>134</v>
      </c>
      <c r="B20" s="177">
        <f>IF(Nota_Alunos!F20&gt;=10,10,Nota_Alunos!F20)</f>
        <v>0</v>
      </c>
      <c r="C20" s="193"/>
    </row>
    <row r="21" spans="1:3" ht="15.75" customHeight="1" thickBot="1" x14ac:dyDescent="0.3">
      <c r="A21" s="166" t="s">
        <v>135</v>
      </c>
      <c r="B21" s="177">
        <f>IF(Nota_Alunos!F21&gt;=10,10,Nota_Alunos!F21)</f>
        <v>0</v>
      </c>
      <c r="C21" s="193"/>
    </row>
    <row r="22" spans="1:3" ht="15.75" customHeight="1" thickBot="1" x14ac:dyDescent="0.3">
      <c r="A22" s="40" t="s">
        <v>0</v>
      </c>
      <c r="B22" s="41">
        <f>SUM(B2:B20)</f>
        <v>0</v>
      </c>
      <c r="C22" s="194"/>
    </row>
    <row r="26" spans="1:3" ht="15.75" customHeight="1" x14ac:dyDescent="0.25">
      <c r="A26" s="42" t="s">
        <v>14</v>
      </c>
    </row>
  </sheetData>
  <mergeCells count="1">
    <mergeCell ref="D3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opLeftCell="B2" zoomScaleNormal="100" workbookViewId="0">
      <selection activeCell="E17" sqref="E17:F18"/>
    </sheetView>
  </sheetViews>
  <sheetFormatPr defaultColWidth="14.42578125" defaultRowHeight="15.75" customHeight="1" x14ac:dyDescent="0.25"/>
  <cols>
    <col min="1" max="1" width="44" style="3" bestFit="1" customWidth="1"/>
    <col min="2" max="6" width="14.42578125" style="3"/>
    <col min="7" max="7" width="47.85546875" style="3" customWidth="1"/>
    <col min="8" max="16384" width="14.42578125" style="3"/>
  </cols>
  <sheetData>
    <row r="1" spans="1:8" ht="15.75" customHeight="1" thickBot="1" x14ac:dyDescent="0.3">
      <c r="A1" s="27" t="s">
        <v>2</v>
      </c>
      <c r="B1" s="28" t="s">
        <v>13</v>
      </c>
      <c r="C1" s="28" t="s">
        <v>86</v>
      </c>
    </row>
    <row r="2" spans="1:8" ht="15.75" customHeight="1" thickBot="1" x14ac:dyDescent="0.3">
      <c r="A2" s="4" t="str">
        <f>MEMBRO!A2</f>
        <v>Aluno 01</v>
      </c>
      <c r="B2" s="129">
        <f>Estrelas!M157</f>
        <v>0</v>
      </c>
      <c r="C2" s="126">
        <f>Score!H2</f>
        <v>0</v>
      </c>
    </row>
    <row r="3" spans="1:8" ht="15.75" customHeight="1" thickBot="1" x14ac:dyDescent="0.3">
      <c r="A3" s="4" t="str">
        <f>MEMBRO!A3</f>
        <v>Aluno 02</v>
      </c>
      <c r="B3" s="130">
        <f>Estrelas!M158</f>
        <v>0</v>
      </c>
      <c r="C3" s="127">
        <f>Score!H3</f>
        <v>0</v>
      </c>
      <c r="E3" s="296" t="s">
        <v>91</v>
      </c>
      <c r="F3" s="297"/>
      <c r="G3" s="297"/>
      <c r="H3" s="298"/>
    </row>
    <row r="4" spans="1:8" ht="15.75" customHeight="1" thickBot="1" x14ac:dyDescent="0.3">
      <c r="A4" s="4" t="str">
        <f>MEMBRO!A4</f>
        <v>Aluno 03</v>
      </c>
      <c r="B4" s="130">
        <f>Estrelas!M159</f>
        <v>0</v>
      </c>
      <c r="C4" s="127">
        <f>Score!H4</f>
        <v>0</v>
      </c>
      <c r="E4" s="141" t="s">
        <v>94</v>
      </c>
      <c r="F4" s="142" t="s">
        <v>95</v>
      </c>
      <c r="G4" s="142" t="s">
        <v>96</v>
      </c>
      <c r="H4" s="143" t="s">
        <v>97</v>
      </c>
    </row>
    <row r="5" spans="1:8" ht="15.75" customHeight="1" x14ac:dyDescent="0.25">
      <c r="A5" s="4" t="str">
        <f>MEMBRO!A5</f>
        <v>Aluno 04</v>
      </c>
      <c r="B5" s="130">
        <f>Estrelas!M160</f>
        <v>0</v>
      </c>
      <c r="C5" s="127">
        <f>Score!H5</f>
        <v>0</v>
      </c>
      <c r="E5" s="134" t="s">
        <v>93</v>
      </c>
      <c r="F5" s="132">
        <f>LARGE(C2:C21,1)</f>
        <v>0</v>
      </c>
      <c r="G5" s="132" t="str">
        <f>INDEX(A2:A21,MATCH(F5,C2:C21,0))</f>
        <v>Aluno 01</v>
      </c>
      <c r="H5" s="135" t="s">
        <v>98</v>
      </c>
    </row>
    <row r="6" spans="1:8" ht="15.75" customHeight="1" x14ac:dyDescent="0.25">
      <c r="A6" s="4" t="str">
        <f>MEMBRO!A6</f>
        <v>Aluno 05</v>
      </c>
      <c r="B6" s="130">
        <f>Estrelas!M161</f>
        <v>0</v>
      </c>
      <c r="C6" s="127">
        <f>Score!H6</f>
        <v>0</v>
      </c>
      <c r="E6" s="136" t="s">
        <v>89</v>
      </c>
      <c r="F6" s="133">
        <f>LARGE(C2:C21,2)</f>
        <v>0</v>
      </c>
      <c r="G6" s="133" t="str">
        <f>INDEX(A2:A21,MATCH(F6,C2:C21,0))</f>
        <v>Aluno 01</v>
      </c>
      <c r="H6" s="139" t="s">
        <v>99</v>
      </c>
    </row>
    <row r="7" spans="1:8" ht="15.75" customHeight="1" thickBot="1" x14ac:dyDescent="0.3">
      <c r="A7" s="4" t="str">
        <f>MEMBRO!A7</f>
        <v>Aluno 06</v>
      </c>
      <c r="B7" s="130">
        <f>Estrelas!M162</f>
        <v>0</v>
      </c>
      <c r="C7" s="127">
        <f>Score!H7</f>
        <v>0</v>
      </c>
      <c r="E7" s="137" t="s">
        <v>90</v>
      </c>
      <c r="F7" s="138">
        <f>LARGE(C2:C21,3)</f>
        <v>0</v>
      </c>
      <c r="G7" s="138" t="str">
        <f>INDEX(A2:A21,MATCH(F7,C2:C21,0))</f>
        <v>Aluno 01</v>
      </c>
      <c r="H7" s="140" t="s">
        <v>100</v>
      </c>
    </row>
    <row r="8" spans="1:8" ht="15.75" customHeight="1" x14ac:dyDescent="0.25">
      <c r="A8" s="4" t="str">
        <f>MEMBRO!A8</f>
        <v>Aluno 07</v>
      </c>
      <c r="B8" s="130">
        <f>Estrelas!M163</f>
        <v>0</v>
      </c>
      <c r="C8" s="127">
        <f>Score!H8</f>
        <v>0</v>
      </c>
    </row>
    <row r="9" spans="1:8" ht="15.75" customHeight="1" thickBot="1" x14ac:dyDescent="0.3">
      <c r="A9" s="4" t="str">
        <f>MEMBRO!A9</f>
        <v>Aluno 08</v>
      </c>
      <c r="B9" s="130">
        <f>Estrelas!M164</f>
        <v>0</v>
      </c>
      <c r="C9" s="127">
        <f>Score!H9</f>
        <v>0</v>
      </c>
    </row>
    <row r="10" spans="1:8" ht="15.75" customHeight="1" thickBot="1" x14ac:dyDescent="0.3">
      <c r="A10" s="4" t="str">
        <f>MEMBRO!A10</f>
        <v>Aluno 09</v>
      </c>
      <c r="B10" s="130">
        <f>Estrelas!M165</f>
        <v>0</v>
      </c>
      <c r="C10" s="127">
        <f>Score!H10</f>
        <v>0</v>
      </c>
      <c r="E10" s="299" t="s">
        <v>92</v>
      </c>
      <c r="F10" s="300"/>
      <c r="G10" s="300"/>
      <c r="H10" s="301"/>
    </row>
    <row r="11" spans="1:8" ht="15.75" customHeight="1" thickBot="1" x14ac:dyDescent="0.3">
      <c r="A11" s="4" t="str">
        <f>MEMBRO!A11</f>
        <v>Aluno 10</v>
      </c>
      <c r="B11" s="130">
        <f>Estrelas!M166</f>
        <v>0</v>
      </c>
      <c r="C11" s="127">
        <f>Score!H11</f>
        <v>0</v>
      </c>
      <c r="E11" s="141" t="s">
        <v>94</v>
      </c>
      <c r="F11" s="142" t="s">
        <v>95</v>
      </c>
      <c r="G11" s="142" t="s">
        <v>96</v>
      </c>
      <c r="H11" s="143" t="s">
        <v>97</v>
      </c>
    </row>
    <row r="12" spans="1:8" ht="15.75" customHeight="1" x14ac:dyDescent="0.25">
      <c r="A12" s="4" t="str">
        <f>MEMBRO!A12</f>
        <v>Aluno 11</v>
      </c>
      <c r="B12" s="130">
        <f>Estrelas!M167</f>
        <v>0</v>
      </c>
      <c r="C12" s="127">
        <f>Score!H12</f>
        <v>0</v>
      </c>
      <c r="E12" s="134" t="s">
        <v>93</v>
      </c>
      <c r="F12" s="132">
        <f>LARGE(B2:B21,1)</f>
        <v>0</v>
      </c>
      <c r="G12" s="132" t="str">
        <f>INDEX(A2:A21,MATCH(F12,B2:B21,0))</f>
        <v>Aluno 01</v>
      </c>
      <c r="H12" s="135" t="s">
        <v>98</v>
      </c>
    </row>
    <row r="13" spans="1:8" ht="15.75" customHeight="1" x14ac:dyDescent="0.25">
      <c r="A13" s="4" t="str">
        <f>MEMBRO!A13</f>
        <v>Aluno 12</v>
      </c>
      <c r="B13" s="130">
        <f>Estrelas!M168</f>
        <v>0</v>
      </c>
      <c r="C13" s="127">
        <f>Score!H13</f>
        <v>0</v>
      </c>
      <c r="E13" s="136" t="s">
        <v>89</v>
      </c>
      <c r="F13" s="133">
        <f>LARGE(B2:B21,2)</f>
        <v>0</v>
      </c>
      <c r="G13" s="178" t="str">
        <f t="shared" ref="G13:G14" si="0">INDEX(A3:A22,MATCH(F13,B3:B22,0))</f>
        <v>Aluno 02</v>
      </c>
      <c r="H13" s="139" t="s">
        <v>99</v>
      </c>
    </row>
    <row r="14" spans="1:8" ht="15.75" customHeight="1" thickBot="1" x14ac:dyDescent="0.3">
      <c r="A14" s="4" t="str">
        <f>MEMBRO!A14</f>
        <v>Aluno 13</v>
      </c>
      <c r="B14" s="130">
        <f>Estrelas!M169</f>
        <v>0</v>
      </c>
      <c r="C14" s="127">
        <f>Score!H14</f>
        <v>0</v>
      </c>
      <c r="E14" s="137" t="s">
        <v>90</v>
      </c>
      <c r="F14" s="138">
        <f>LARGE(B2:B21,3)</f>
        <v>0</v>
      </c>
      <c r="G14" s="179" t="str">
        <f t="shared" si="0"/>
        <v>Aluno 03</v>
      </c>
      <c r="H14" s="140" t="s">
        <v>100</v>
      </c>
    </row>
    <row r="15" spans="1:8" ht="15.75" customHeight="1" x14ac:dyDescent="0.25">
      <c r="A15" s="4" t="str">
        <f>MEMBRO!A15</f>
        <v>Aluno 14</v>
      </c>
      <c r="B15" s="130">
        <f>Estrelas!M170</f>
        <v>0</v>
      </c>
      <c r="C15" s="127">
        <f>Score!H15</f>
        <v>0</v>
      </c>
    </row>
    <row r="16" spans="1:8" ht="15.75" customHeight="1" thickBot="1" x14ac:dyDescent="0.3">
      <c r="A16" s="4" t="str">
        <f>MEMBRO!A16</f>
        <v>Aluno 15</v>
      </c>
      <c r="B16" s="130">
        <f>Estrelas!M171</f>
        <v>0</v>
      </c>
      <c r="C16" s="127">
        <f>Score!H16</f>
        <v>0</v>
      </c>
    </row>
    <row r="17" spans="1:6" ht="15.75" customHeight="1" x14ac:dyDescent="0.25">
      <c r="A17" s="4" t="str">
        <f>MEMBRO!A17</f>
        <v>Aluno 16</v>
      </c>
      <c r="B17" s="130">
        <f>Estrelas!M172</f>
        <v>0</v>
      </c>
      <c r="C17" s="127">
        <f>Score!H17</f>
        <v>0</v>
      </c>
      <c r="E17" s="221" t="s">
        <v>148</v>
      </c>
      <c r="F17" s="222"/>
    </row>
    <row r="18" spans="1:6" ht="15.75" customHeight="1" thickBot="1" x14ac:dyDescent="0.3">
      <c r="A18" s="4" t="str">
        <f>MEMBRO!A18</f>
        <v>Aluno 17</v>
      </c>
      <c r="B18" s="130">
        <f>Estrelas!M173</f>
        <v>0</v>
      </c>
      <c r="C18" s="127">
        <f>Score!H18</f>
        <v>0</v>
      </c>
      <c r="E18" s="256" t="s">
        <v>157</v>
      </c>
      <c r="F18" s="257"/>
    </row>
    <row r="19" spans="1:6" ht="15.75" customHeight="1" x14ac:dyDescent="0.25">
      <c r="A19" s="4" t="str">
        <f>MEMBRO!A19</f>
        <v>Aluno 18</v>
      </c>
      <c r="B19" s="130">
        <f>Estrelas!M174</f>
        <v>0</v>
      </c>
      <c r="C19" s="127">
        <f>Score!H19</f>
        <v>0</v>
      </c>
    </row>
    <row r="20" spans="1:6" ht="15.75" customHeight="1" x14ac:dyDescent="0.25">
      <c r="A20" s="4" t="str">
        <f>MEMBRO!A20</f>
        <v>Aluno 19</v>
      </c>
      <c r="B20" s="130">
        <f>Estrelas!M175</f>
        <v>0</v>
      </c>
      <c r="C20" s="127">
        <f>Score!H20</f>
        <v>0</v>
      </c>
    </row>
    <row r="21" spans="1:6" ht="15.75" customHeight="1" thickBot="1" x14ac:dyDescent="0.3">
      <c r="A21" s="7" t="str">
        <f>MEMBRO!A21</f>
        <v>Aluno 20</v>
      </c>
      <c r="B21" s="131">
        <f>Estrelas!M176</f>
        <v>0</v>
      </c>
      <c r="C21" s="128">
        <f>Score!H21</f>
        <v>0</v>
      </c>
    </row>
    <row r="22" spans="1:6" ht="15.75" customHeight="1" x14ac:dyDescent="0.25">
      <c r="B22" s="302" t="s">
        <v>88</v>
      </c>
      <c r="C22" s="302" t="s">
        <v>87</v>
      </c>
    </row>
    <row r="23" spans="1:6" ht="15.75" customHeight="1" x14ac:dyDescent="0.25">
      <c r="B23" s="302"/>
      <c r="C23" s="302"/>
    </row>
    <row r="24" spans="1:6" ht="15.75" customHeight="1" x14ac:dyDescent="0.25">
      <c r="B24" s="302"/>
      <c r="C24" s="26"/>
    </row>
    <row r="25" spans="1:6" ht="15.75" customHeight="1" x14ac:dyDescent="0.25">
      <c r="B25" s="302"/>
      <c r="C25" s="26"/>
    </row>
    <row r="26" spans="1:6" ht="15.75" customHeight="1" x14ac:dyDescent="0.25">
      <c r="B26" s="125"/>
      <c r="C26" s="26"/>
    </row>
  </sheetData>
  <mergeCells count="6">
    <mergeCell ref="E3:H3"/>
    <mergeCell ref="E10:H10"/>
    <mergeCell ref="C22:C23"/>
    <mergeCell ref="B22:B25"/>
    <mergeCell ref="E17:F17"/>
    <mergeCell ref="E18:F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workbookViewId="0">
      <selection activeCell="I2" sqref="I2:J3"/>
    </sheetView>
  </sheetViews>
  <sheetFormatPr defaultRowHeight="15.75" x14ac:dyDescent="0.25"/>
  <cols>
    <col min="1" max="1" width="42.28515625" style="3" bestFit="1" customWidth="1"/>
    <col min="2" max="2" width="13.140625" style="3" bestFit="1" customWidth="1"/>
    <col min="3" max="3" width="11.28515625" style="3" bestFit="1" customWidth="1"/>
    <col min="4" max="4" width="14.5703125" style="3" bestFit="1" customWidth="1"/>
    <col min="5" max="5" width="16.7109375" style="3" bestFit="1" customWidth="1"/>
    <col min="6" max="6" width="21" style="3" bestFit="1" customWidth="1"/>
    <col min="7" max="8" width="9.140625" style="3"/>
    <col min="9" max="9" width="14.28515625" style="3" customWidth="1"/>
    <col min="10" max="10" width="13.85546875" style="3" customWidth="1"/>
    <col min="11" max="16384" width="9.140625" style="3"/>
  </cols>
  <sheetData>
    <row r="1" spans="1:10" ht="16.5" thickBot="1" x14ac:dyDescent="0.3">
      <c r="A1" s="113" t="s">
        <v>80</v>
      </c>
      <c r="B1" s="71" t="s">
        <v>81</v>
      </c>
      <c r="C1" s="114" t="s">
        <v>82</v>
      </c>
      <c r="D1" s="71" t="s">
        <v>83</v>
      </c>
      <c r="E1" s="124" t="s">
        <v>84</v>
      </c>
      <c r="F1" s="114" t="s">
        <v>85</v>
      </c>
    </row>
    <row r="2" spans="1:10" x14ac:dyDescent="0.25">
      <c r="A2" s="29" t="str">
        <f>MEMBRO!A2</f>
        <v>Aluno 01</v>
      </c>
      <c r="B2" s="17">
        <f>Score!H2</f>
        <v>0</v>
      </c>
      <c r="C2" s="120">
        <f>B2/100</f>
        <v>0</v>
      </c>
      <c r="D2" s="17">
        <f>Estrelas!M157</f>
        <v>0</v>
      </c>
      <c r="E2" s="122">
        <f>IF(D2&gt;=10,1,IF(AND(D2&gt;=5,D2&lt;10),0.5,0))</f>
        <v>0</v>
      </c>
      <c r="F2" s="120">
        <f>SUM(C2,E2)</f>
        <v>0</v>
      </c>
      <c r="I2" s="221" t="s">
        <v>148</v>
      </c>
      <c r="J2" s="222"/>
    </row>
    <row r="3" spans="1:10" ht="16.5" thickBot="1" x14ac:dyDescent="0.3">
      <c r="A3" s="29" t="str">
        <f>MEMBRO!A3</f>
        <v>Aluno 02</v>
      </c>
      <c r="B3" s="17">
        <f>Score!H3</f>
        <v>0</v>
      </c>
      <c r="C3" s="121">
        <f t="shared" ref="C3:C19" si="0">B3/100</f>
        <v>0</v>
      </c>
      <c r="D3" s="17">
        <f>Estrelas!M158</f>
        <v>0</v>
      </c>
      <c r="E3" s="123">
        <f t="shared" ref="E3:E19" si="1">IF(D3&gt;=10,1,IF(AND(D3&gt;=5,D3&lt;10),0.5,0))</f>
        <v>0</v>
      </c>
      <c r="F3" s="121">
        <f t="shared" ref="F3:F19" si="2">SUM(C3,E3)</f>
        <v>0</v>
      </c>
      <c r="I3" s="256" t="s">
        <v>157</v>
      </c>
      <c r="J3" s="257"/>
    </row>
    <row r="4" spans="1:10" x14ac:dyDescent="0.25">
      <c r="A4" s="29" t="str">
        <f>MEMBRO!A4</f>
        <v>Aluno 03</v>
      </c>
      <c r="B4" s="17">
        <f>Score!H4</f>
        <v>0</v>
      </c>
      <c r="C4" s="121">
        <f t="shared" si="0"/>
        <v>0</v>
      </c>
      <c r="D4" s="17">
        <f>Estrelas!M159</f>
        <v>0</v>
      </c>
      <c r="E4" s="123">
        <f t="shared" si="1"/>
        <v>0</v>
      </c>
      <c r="F4" s="121">
        <f t="shared" si="2"/>
        <v>0</v>
      </c>
    </row>
    <row r="5" spans="1:10" x14ac:dyDescent="0.25">
      <c r="A5" s="29" t="str">
        <f>MEMBRO!A5</f>
        <v>Aluno 04</v>
      </c>
      <c r="B5" s="17">
        <f>Score!H5</f>
        <v>0</v>
      </c>
      <c r="C5" s="121">
        <f t="shared" si="0"/>
        <v>0</v>
      </c>
      <c r="D5" s="17">
        <f>Estrelas!M160</f>
        <v>0</v>
      </c>
      <c r="E5" s="123">
        <f t="shared" si="1"/>
        <v>0</v>
      </c>
      <c r="F5" s="121">
        <f t="shared" si="2"/>
        <v>0</v>
      </c>
    </row>
    <row r="6" spans="1:10" x14ac:dyDescent="0.25">
      <c r="A6" s="29" t="str">
        <f>MEMBRO!A6</f>
        <v>Aluno 05</v>
      </c>
      <c r="B6" s="17">
        <f>Score!H6</f>
        <v>0</v>
      </c>
      <c r="C6" s="121">
        <f t="shared" si="0"/>
        <v>0</v>
      </c>
      <c r="D6" s="17">
        <f>Estrelas!M161</f>
        <v>0</v>
      </c>
      <c r="E6" s="123">
        <f t="shared" si="1"/>
        <v>0</v>
      </c>
      <c r="F6" s="121">
        <f t="shared" si="2"/>
        <v>0</v>
      </c>
    </row>
    <row r="7" spans="1:10" x14ac:dyDescent="0.25">
      <c r="A7" s="29" t="str">
        <f>MEMBRO!A7</f>
        <v>Aluno 06</v>
      </c>
      <c r="B7" s="17">
        <f>Score!H7</f>
        <v>0</v>
      </c>
      <c r="C7" s="121">
        <f t="shared" si="0"/>
        <v>0</v>
      </c>
      <c r="D7" s="17">
        <f>Estrelas!M162</f>
        <v>0</v>
      </c>
      <c r="E7" s="123">
        <f t="shared" si="1"/>
        <v>0</v>
      </c>
      <c r="F7" s="121">
        <f t="shared" si="2"/>
        <v>0</v>
      </c>
    </row>
    <row r="8" spans="1:10" x14ac:dyDescent="0.25">
      <c r="A8" s="29" t="str">
        <f>MEMBRO!A8</f>
        <v>Aluno 07</v>
      </c>
      <c r="B8" s="17">
        <f>Score!H8</f>
        <v>0</v>
      </c>
      <c r="C8" s="121">
        <f t="shared" si="0"/>
        <v>0</v>
      </c>
      <c r="D8" s="17">
        <f>Estrelas!M163</f>
        <v>0</v>
      </c>
      <c r="E8" s="123">
        <f t="shared" si="1"/>
        <v>0</v>
      </c>
      <c r="F8" s="121">
        <f t="shared" si="2"/>
        <v>0</v>
      </c>
    </row>
    <row r="9" spans="1:10" x14ac:dyDescent="0.25">
      <c r="A9" s="29" t="str">
        <f>MEMBRO!A9</f>
        <v>Aluno 08</v>
      </c>
      <c r="B9" s="17">
        <f>Score!H9</f>
        <v>0</v>
      </c>
      <c r="C9" s="121">
        <f t="shared" si="0"/>
        <v>0</v>
      </c>
      <c r="D9" s="17">
        <f>Estrelas!M164</f>
        <v>0</v>
      </c>
      <c r="E9" s="123">
        <f t="shared" si="1"/>
        <v>0</v>
      </c>
      <c r="F9" s="121">
        <f t="shared" si="2"/>
        <v>0</v>
      </c>
    </row>
    <row r="10" spans="1:10" x14ac:dyDescent="0.25">
      <c r="A10" s="29" t="str">
        <f>MEMBRO!A10</f>
        <v>Aluno 09</v>
      </c>
      <c r="B10" s="17">
        <f>Score!H10</f>
        <v>0</v>
      </c>
      <c r="C10" s="121">
        <f t="shared" si="0"/>
        <v>0</v>
      </c>
      <c r="D10" s="17">
        <f>Estrelas!M165</f>
        <v>0</v>
      </c>
      <c r="E10" s="123">
        <f t="shared" si="1"/>
        <v>0</v>
      </c>
      <c r="F10" s="121">
        <f t="shared" si="2"/>
        <v>0</v>
      </c>
    </row>
    <row r="11" spans="1:10" x14ac:dyDescent="0.25">
      <c r="A11" s="29" t="str">
        <f>MEMBRO!A11</f>
        <v>Aluno 10</v>
      </c>
      <c r="B11" s="17">
        <f>Score!H11</f>
        <v>0</v>
      </c>
      <c r="C11" s="121">
        <f t="shared" si="0"/>
        <v>0</v>
      </c>
      <c r="D11" s="17">
        <f>Estrelas!M166</f>
        <v>0</v>
      </c>
      <c r="E11" s="123">
        <f t="shared" si="1"/>
        <v>0</v>
      </c>
      <c r="F11" s="121">
        <f t="shared" si="2"/>
        <v>0</v>
      </c>
    </row>
    <row r="12" spans="1:10" x14ac:dyDescent="0.25">
      <c r="A12" s="29" t="str">
        <f>MEMBRO!A12</f>
        <v>Aluno 11</v>
      </c>
      <c r="B12" s="17">
        <f>Score!H12</f>
        <v>0</v>
      </c>
      <c r="C12" s="121">
        <f t="shared" si="0"/>
        <v>0</v>
      </c>
      <c r="D12" s="17">
        <f>Estrelas!M167</f>
        <v>0</v>
      </c>
      <c r="E12" s="123">
        <f t="shared" si="1"/>
        <v>0</v>
      </c>
      <c r="F12" s="121">
        <f t="shared" si="2"/>
        <v>0</v>
      </c>
    </row>
    <row r="13" spans="1:10" x14ac:dyDescent="0.25">
      <c r="A13" s="29" t="str">
        <f>MEMBRO!A13</f>
        <v>Aluno 12</v>
      </c>
      <c r="B13" s="17">
        <f>Score!H13</f>
        <v>0</v>
      </c>
      <c r="C13" s="121">
        <f t="shared" si="0"/>
        <v>0</v>
      </c>
      <c r="D13" s="17">
        <f>Estrelas!M168</f>
        <v>0</v>
      </c>
      <c r="E13" s="123">
        <f t="shared" si="1"/>
        <v>0</v>
      </c>
      <c r="F13" s="121">
        <f t="shared" si="2"/>
        <v>0</v>
      </c>
    </row>
    <row r="14" spans="1:10" x14ac:dyDescent="0.25">
      <c r="A14" s="29" t="str">
        <f>MEMBRO!A14</f>
        <v>Aluno 13</v>
      </c>
      <c r="B14" s="17">
        <f>Score!H14</f>
        <v>0</v>
      </c>
      <c r="C14" s="121">
        <f t="shared" si="0"/>
        <v>0</v>
      </c>
      <c r="D14" s="17">
        <f>Estrelas!M169</f>
        <v>0</v>
      </c>
      <c r="E14" s="123">
        <f t="shared" si="1"/>
        <v>0</v>
      </c>
      <c r="F14" s="121">
        <f t="shared" si="2"/>
        <v>0</v>
      </c>
    </row>
    <row r="15" spans="1:10" x14ac:dyDescent="0.25">
      <c r="A15" s="29" t="str">
        <f>MEMBRO!A15</f>
        <v>Aluno 14</v>
      </c>
      <c r="B15" s="17">
        <f>Score!H15</f>
        <v>0</v>
      </c>
      <c r="C15" s="121">
        <f t="shared" si="0"/>
        <v>0</v>
      </c>
      <c r="D15" s="17">
        <f>Estrelas!M170</f>
        <v>0</v>
      </c>
      <c r="E15" s="123">
        <f t="shared" si="1"/>
        <v>0</v>
      </c>
      <c r="F15" s="121">
        <f t="shared" si="2"/>
        <v>0</v>
      </c>
    </row>
    <row r="16" spans="1:10" x14ac:dyDescent="0.25">
      <c r="A16" s="29" t="str">
        <f>MEMBRO!A16</f>
        <v>Aluno 15</v>
      </c>
      <c r="B16" s="17">
        <f>Score!H16</f>
        <v>0</v>
      </c>
      <c r="C16" s="121">
        <f t="shared" si="0"/>
        <v>0</v>
      </c>
      <c r="D16" s="17">
        <f>Estrelas!M171</f>
        <v>0</v>
      </c>
      <c r="E16" s="123">
        <f t="shared" si="1"/>
        <v>0</v>
      </c>
      <c r="F16" s="121">
        <f t="shared" si="2"/>
        <v>0</v>
      </c>
    </row>
    <row r="17" spans="1:6" x14ac:dyDescent="0.25">
      <c r="A17" s="29" t="str">
        <f>MEMBRO!A17</f>
        <v>Aluno 16</v>
      </c>
      <c r="B17" s="17">
        <f>Score!H17</f>
        <v>0</v>
      </c>
      <c r="C17" s="121">
        <f t="shared" si="0"/>
        <v>0</v>
      </c>
      <c r="D17" s="17">
        <f>Estrelas!M172</f>
        <v>0</v>
      </c>
      <c r="E17" s="123">
        <f t="shared" si="1"/>
        <v>0</v>
      </c>
      <c r="F17" s="121">
        <f t="shared" si="2"/>
        <v>0</v>
      </c>
    </row>
    <row r="18" spans="1:6" x14ac:dyDescent="0.25">
      <c r="A18" s="29" t="str">
        <f>MEMBRO!A18</f>
        <v>Aluno 17</v>
      </c>
      <c r="B18" s="17">
        <f>Score!H18</f>
        <v>0</v>
      </c>
      <c r="C18" s="121">
        <f t="shared" si="0"/>
        <v>0</v>
      </c>
      <c r="D18" s="17">
        <f>Estrelas!M173</f>
        <v>0</v>
      </c>
      <c r="E18" s="123">
        <f t="shared" si="1"/>
        <v>0</v>
      </c>
      <c r="F18" s="121">
        <f t="shared" si="2"/>
        <v>0</v>
      </c>
    </row>
    <row r="19" spans="1:6" x14ac:dyDescent="0.25">
      <c r="A19" s="29" t="str">
        <f>MEMBRO!A19</f>
        <v>Aluno 18</v>
      </c>
      <c r="B19" s="17">
        <f>Score!H19</f>
        <v>0</v>
      </c>
      <c r="C19" s="121">
        <f t="shared" si="0"/>
        <v>0</v>
      </c>
      <c r="D19" s="17">
        <f>Estrelas!M174</f>
        <v>0</v>
      </c>
      <c r="E19" s="123">
        <f t="shared" si="1"/>
        <v>0</v>
      </c>
      <c r="F19" s="121">
        <f t="shared" si="2"/>
        <v>0</v>
      </c>
    </row>
    <row r="20" spans="1:6" x14ac:dyDescent="0.25">
      <c r="A20" s="29" t="str">
        <f>MEMBRO!A20</f>
        <v>Aluno 19</v>
      </c>
      <c r="B20" s="17">
        <f>Score!H20</f>
        <v>0</v>
      </c>
      <c r="C20" s="121">
        <f t="shared" ref="C20:C21" si="3">B20/100</f>
        <v>0</v>
      </c>
      <c r="D20" s="17">
        <f>Estrelas!M175</f>
        <v>0</v>
      </c>
      <c r="E20" s="123">
        <f t="shared" ref="E20:E21" si="4">IF(D20&gt;=10,1,IF(AND(D20&gt;=5,D20&lt;10),0.5,0))</f>
        <v>0</v>
      </c>
      <c r="F20" s="121">
        <f t="shared" ref="F20:F21" si="5">SUM(C20,E20)</f>
        <v>0</v>
      </c>
    </row>
    <row r="21" spans="1:6" ht="16.5" thickBot="1" x14ac:dyDescent="0.3">
      <c r="A21" s="29" t="str">
        <f>MEMBRO!A21</f>
        <v>Aluno 20</v>
      </c>
      <c r="B21" s="17">
        <f>Score!H21</f>
        <v>0</v>
      </c>
      <c r="C21" s="121">
        <f t="shared" si="3"/>
        <v>0</v>
      </c>
      <c r="D21" s="17">
        <f>Estrelas!M176</f>
        <v>0</v>
      </c>
      <c r="E21" s="123">
        <f t="shared" si="4"/>
        <v>0</v>
      </c>
      <c r="F21" s="121">
        <f t="shared" si="5"/>
        <v>0</v>
      </c>
    </row>
    <row r="22" spans="1:6" ht="16.5" thickBot="1" x14ac:dyDescent="0.3">
      <c r="A22" s="116"/>
      <c r="B22" s="117"/>
      <c r="C22" s="117"/>
      <c r="D22" s="117"/>
      <c r="E22" s="117"/>
      <c r="F22" s="112"/>
    </row>
  </sheetData>
  <mergeCells count="2">
    <mergeCell ref="I2:J2"/>
    <mergeCell ref="I3:J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="75" zoomScaleNormal="75" workbookViewId="0">
      <selection activeCell="E30" sqref="E30:F31"/>
    </sheetView>
  </sheetViews>
  <sheetFormatPr defaultRowHeight="12.75" x14ac:dyDescent="0.2"/>
  <cols>
    <col min="1" max="1" width="37.28515625" bestFit="1" customWidth="1"/>
    <col min="2" max="2" width="13.140625" customWidth="1"/>
    <col min="5" max="5" width="17" customWidth="1"/>
    <col min="6" max="6" width="15.42578125" customWidth="1"/>
  </cols>
  <sheetData>
    <row r="1" spans="1:2" x14ac:dyDescent="0.2">
      <c r="A1" s="160" t="s">
        <v>2</v>
      </c>
      <c r="B1" s="160" t="s">
        <v>23</v>
      </c>
    </row>
    <row r="2" spans="1:2" x14ac:dyDescent="0.2">
      <c r="A2" s="161" t="str">
        <f>MEMBRO!A2</f>
        <v>Aluno 01</v>
      </c>
      <c r="B2" s="162">
        <f>Score!H2</f>
        <v>0</v>
      </c>
    </row>
    <row r="3" spans="1:2" x14ac:dyDescent="0.2">
      <c r="A3" s="161" t="str">
        <f>MEMBRO!A3</f>
        <v>Aluno 02</v>
      </c>
      <c r="B3" s="162">
        <f>Score!H3</f>
        <v>0</v>
      </c>
    </row>
    <row r="4" spans="1:2" x14ac:dyDescent="0.2">
      <c r="A4" s="161" t="str">
        <f>MEMBRO!A4</f>
        <v>Aluno 03</v>
      </c>
      <c r="B4" s="162">
        <f>Score!H4</f>
        <v>0</v>
      </c>
    </row>
    <row r="5" spans="1:2" x14ac:dyDescent="0.2">
      <c r="A5" s="161" t="str">
        <f>MEMBRO!A5</f>
        <v>Aluno 04</v>
      </c>
      <c r="B5" s="162">
        <f>Score!H5</f>
        <v>0</v>
      </c>
    </row>
    <row r="6" spans="1:2" x14ac:dyDescent="0.2">
      <c r="A6" s="161" t="str">
        <f>MEMBRO!A6</f>
        <v>Aluno 05</v>
      </c>
      <c r="B6" s="162">
        <f>Score!H6</f>
        <v>0</v>
      </c>
    </row>
    <row r="7" spans="1:2" x14ac:dyDescent="0.2">
      <c r="A7" s="161" t="str">
        <f>MEMBRO!A7</f>
        <v>Aluno 06</v>
      </c>
      <c r="B7" s="162">
        <f>Score!H7</f>
        <v>0</v>
      </c>
    </row>
    <row r="8" spans="1:2" x14ac:dyDescent="0.2">
      <c r="A8" s="161" t="str">
        <f>MEMBRO!A8</f>
        <v>Aluno 07</v>
      </c>
      <c r="B8" s="162">
        <f>Score!H8</f>
        <v>0</v>
      </c>
    </row>
    <row r="9" spans="1:2" x14ac:dyDescent="0.2">
      <c r="A9" s="161" t="str">
        <f>MEMBRO!A9</f>
        <v>Aluno 08</v>
      </c>
      <c r="B9" s="162">
        <f>Score!H9</f>
        <v>0</v>
      </c>
    </row>
    <row r="10" spans="1:2" x14ac:dyDescent="0.2">
      <c r="A10" s="161" t="str">
        <f>MEMBRO!A10</f>
        <v>Aluno 09</v>
      </c>
      <c r="B10" s="162">
        <f>Score!H10</f>
        <v>0</v>
      </c>
    </row>
    <row r="11" spans="1:2" x14ac:dyDescent="0.2">
      <c r="A11" s="161" t="str">
        <f>MEMBRO!A11</f>
        <v>Aluno 10</v>
      </c>
      <c r="B11" s="162">
        <f>Score!H11</f>
        <v>0</v>
      </c>
    </row>
    <row r="12" spans="1:2" x14ac:dyDescent="0.2">
      <c r="A12" s="161" t="str">
        <f>MEMBRO!A12</f>
        <v>Aluno 11</v>
      </c>
      <c r="B12" s="162">
        <f>Score!H12</f>
        <v>0</v>
      </c>
    </row>
    <row r="13" spans="1:2" x14ac:dyDescent="0.2">
      <c r="A13" s="161" t="str">
        <f>MEMBRO!A13</f>
        <v>Aluno 12</v>
      </c>
      <c r="B13" s="162">
        <f>Score!H13</f>
        <v>0</v>
      </c>
    </row>
    <row r="14" spans="1:2" x14ac:dyDescent="0.2">
      <c r="A14" s="161" t="str">
        <f>MEMBRO!A14</f>
        <v>Aluno 13</v>
      </c>
      <c r="B14" s="162">
        <f>Score!H14</f>
        <v>0</v>
      </c>
    </row>
    <row r="15" spans="1:2" x14ac:dyDescent="0.2">
      <c r="A15" s="161" t="str">
        <f>MEMBRO!A15</f>
        <v>Aluno 14</v>
      </c>
      <c r="B15" s="162">
        <f>Score!H15</f>
        <v>0</v>
      </c>
    </row>
    <row r="16" spans="1:2" x14ac:dyDescent="0.2">
      <c r="A16" s="161" t="str">
        <f>MEMBRO!A16</f>
        <v>Aluno 15</v>
      </c>
      <c r="B16" s="162">
        <f>Score!H16</f>
        <v>0</v>
      </c>
    </row>
    <row r="17" spans="1:6" x14ac:dyDescent="0.2">
      <c r="A17" s="161" t="str">
        <f>MEMBRO!A17</f>
        <v>Aluno 16</v>
      </c>
      <c r="B17" s="162">
        <f>Score!H17</f>
        <v>0</v>
      </c>
    </row>
    <row r="18" spans="1:6" x14ac:dyDescent="0.2">
      <c r="A18" s="161" t="str">
        <f>MEMBRO!A18</f>
        <v>Aluno 17</v>
      </c>
      <c r="B18" s="162">
        <f>Score!H18</f>
        <v>0</v>
      </c>
    </row>
    <row r="19" spans="1:6" x14ac:dyDescent="0.2">
      <c r="A19" s="161" t="str">
        <f>MEMBRO!A19</f>
        <v>Aluno 18</v>
      </c>
      <c r="B19" s="162">
        <f>Score!H19</f>
        <v>0</v>
      </c>
    </row>
    <row r="20" spans="1:6" x14ac:dyDescent="0.2">
      <c r="A20" s="161" t="str">
        <f>MEMBRO!A20</f>
        <v>Aluno 19</v>
      </c>
      <c r="B20" s="162">
        <f>Score!H20</f>
        <v>0</v>
      </c>
    </row>
    <row r="21" spans="1:6" x14ac:dyDescent="0.2">
      <c r="A21" s="161" t="str">
        <f>MEMBRO!A21</f>
        <v>Aluno 20</v>
      </c>
      <c r="B21" s="162">
        <f>Score!H21</f>
        <v>0</v>
      </c>
    </row>
    <row r="22" spans="1:6" x14ac:dyDescent="0.2">
      <c r="A22" s="159"/>
      <c r="B22" s="159"/>
    </row>
    <row r="29" spans="1:6" ht="13.5" thickBot="1" x14ac:dyDescent="0.25"/>
    <row r="30" spans="1:6" ht="15.75" x14ac:dyDescent="0.25">
      <c r="E30" s="221" t="s">
        <v>148</v>
      </c>
      <c r="F30" s="222"/>
    </row>
    <row r="31" spans="1:6" ht="16.5" thickBot="1" x14ac:dyDescent="0.3">
      <c r="E31" s="256" t="s">
        <v>157</v>
      </c>
      <c r="F31" s="257"/>
    </row>
  </sheetData>
  <mergeCells count="2">
    <mergeCell ref="E30:F30"/>
    <mergeCell ref="E31:F31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zoomScale="80" zoomScaleNormal="80" workbookViewId="0">
      <selection activeCell="L21" sqref="L21"/>
    </sheetView>
  </sheetViews>
  <sheetFormatPr defaultRowHeight="12.75" x14ac:dyDescent="0.2"/>
  <cols>
    <col min="1" max="1" width="44.5703125" bestFit="1" customWidth="1"/>
    <col min="9" max="9" width="13" customWidth="1"/>
    <col min="12" max="12" width="13.140625" customWidth="1"/>
    <col min="13" max="13" width="15.42578125" customWidth="1"/>
  </cols>
  <sheetData>
    <row r="1" spans="1:15" ht="16.5" thickBot="1" x14ac:dyDescent="0.3">
      <c r="A1" s="281" t="s">
        <v>106</v>
      </c>
      <c r="B1" s="282"/>
      <c r="C1" s="282"/>
      <c r="D1" s="282"/>
      <c r="E1" s="282"/>
      <c r="F1" s="282"/>
      <c r="G1" s="282"/>
      <c r="H1" s="282"/>
      <c r="I1" s="283"/>
    </row>
    <row r="2" spans="1:15" ht="16.5" thickBot="1" x14ac:dyDescent="0.3">
      <c r="A2" s="8" t="s">
        <v>2</v>
      </c>
      <c r="B2" s="9" t="s">
        <v>4</v>
      </c>
      <c r="C2" s="9" t="s">
        <v>8</v>
      </c>
      <c r="D2" s="9" t="s">
        <v>5</v>
      </c>
      <c r="E2" s="9" t="s">
        <v>6</v>
      </c>
      <c r="F2" s="9" t="s">
        <v>11</v>
      </c>
      <c r="G2" s="9" t="s">
        <v>15</v>
      </c>
      <c r="H2" s="9" t="s">
        <v>17</v>
      </c>
      <c r="I2" s="71" t="s">
        <v>0</v>
      </c>
      <c r="K2" s="187">
        <f>SUM(B3:B22)</f>
        <v>0</v>
      </c>
      <c r="L2" s="188">
        <f>SUM(C3:C22)</f>
        <v>0</v>
      </c>
      <c r="M2" s="188">
        <f>SUM(D3:D22)</f>
        <v>0</v>
      </c>
      <c r="N2" s="188">
        <f>SUM(E3:E22)</f>
        <v>0</v>
      </c>
      <c r="O2" s="189">
        <f>SUM(H3:H22)</f>
        <v>0</v>
      </c>
    </row>
    <row r="3" spans="1:15" ht="16.5" thickBot="1" x14ac:dyDescent="0.3">
      <c r="A3" s="94" t="str">
        <f>MEMBRO!A2</f>
        <v>Aluno 01</v>
      </c>
      <c r="B3" s="16">
        <f>Estrelas!M3</f>
        <v>0</v>
      </c>
      <c r="C3" s="16">
        <f>Estrelas!M25</f>
        <v>0</v>
      </c>
      <c r="D3" s="16">
        <f>Estrelas!M47</f>
        <v>0</v>
      </c>
      <c r="E3" s="16">
        <f>Estrelas!M69</f>
        <v>0</v>
      </c>
      <c r="F3" s="16">
        <f>Estrelas!M91</f>
        <v>0</v>
      </c>
      <c r="G3" s="16">
        <f>Estrelas!M113</f>
        <v>0</v>
      </c>
      <c r="H3" s="76">
        <f>Estrelas!M135</f>
        <v>0</v>
      </c>
      <c r="I3" s="78">
        <f>SUM(B3:H3)</f>
        <v>0</v>
      </c>
      <c r="K3" s="190" t="s">
        <v>136</v>
      </c>
      <c r="L3" s="191" t="s">
        <v>137</v>
      </c>
      <c r="M3" s="191" t="s">
        <v>138</v>
      </c>
      <c r="N3" s="191" t="s">
        <v>139</v>
      </c>
      <c r="O3" s="192" t="s">
        <v>140</v>
      </c>
    </row>
    <row r="4" spans="1:15" ht="15.75" x14ac:dyDescent="0.25">
      <c r="A4" s="95" t="str">
        <f>MEMBRO!A3</f>
        <v>Aluno 02</v>
      </c>
      <c r="B4" s="16">
        <f>Estrelas!M4</f>
        <v>0</v>
      </c>
      <c r="C4" s="16">
        <f>Estrelas!M26</f>
        <v>0</v>
      </c>
      <c r="D4" s="16">
        <f>Estrelas!M48</f>
        <v>0</v>
      </c>
      <c r="E4" s="16">
        <f>Estrelas!M70</f>
        <v>0</v>
      </c>
      <c r="F4" s="16">
        <f>Estrelas!M92</f>
        <v>0</v>
      </c>
      <c r="G4" s="16">
        <f>Estrelas!M114</f>
        <v>0</v>
      </c>
      <c r="H4" s="76">
        <f>Estrelas!M136</f>
        <v>0</v>
      </c>
      <c r="I4" s="78">
        <f t="shared" ref="I4:I20" si="0">SUM(B4:H4)</f>
        <v>0</v>
      </c>
    </row>
    <row r="5" spans="1:15" ht="15.75" x14ac:dyDescent="0.25">
      <c r="A5" s="95" t="str">
        <f>MEMBRO!A4</f>
        <v>Aluno 03</v>
      </c>
      <c r="B5" s="16">
        <f>Estrelas!M5</f>
        <v>0</v>
      </c>
      <c r="C5" s="16">
        <f>Estrelas!M27</f>
        <v>0</v>
      </c>
      <c r="D5" s="16">
        <f>Estrelas!M49</f>
        <v>0</v>
      </c>
      <c r="E5" s="16">
        <f>Estrelas!M71</f>
        <v>0</v>
      </c>
      <c r="F5" s="16">
        <f>Estrelas!M93</f>
        <v>0</v>
      </c>
      <c r="G5" s="16">
        <f>Estrelas!M115</f>
        <v>0</v>
      </c>
      <c r="H5" s="76">
        <f>Estrelas!M137</f>
        <v>0</v>
      </c>
      <c r="I5" s="78">
        <f t="shared" si="0"/>
        <v>0</v>
      </c>
    </row>
    <row r="6" spans="1:15" ht="15.75" x14ac:dyDescent="0.25">
      <c r="A6" s="95" t="str">
        <f>MEMBRO!A5</f>
        <v>Aluno 04</v>
      </c>
      <c r="B6" s="16">
        <f>Estrelas!M6</f>
        <v>0</v>
      </c>
      <c r="C6" s="16">
        <f>Estrelas!M28</f>
        <v>0</v>
      </c>
      <c r="D6" s="16">
        <f>Estrelas!M50</f>
        <v>0</v>
      </c>
      <c r="E6" s="16">
        <f>Estrelas!M72</f>
        <v>0</v>
      </c>
      <c r="F6" s="16">
        <f>Estrelas!M94</f>
        <v>0</v>
      </c>
      <c r="G6" s="16">
        <f>Estrelas!M116</f>
        <v>0</v>
      </c>
      <c r="H6" s="76">
        <f>Estrelas!M138</f>
        <v>0</v>
      </c>
      <c r="I6" s="78">
        <f t="shared" si="0"/>
        <v>0</v>
      </c>
    </row>
    <row r="7" spans="1:15" ht="15.75" x14ac:dyDescent="0.25">
      <c r="A7" s="95" t="str">
        <f>MEMBRO!A6</f>
        <v>Aluno 05</v>
      </c>
      <c r="B7" s="16">
        <f>Estrelas!M7</f>
        <v>0</v>
      </c>
      <c r="C7" s="16">
        <f>Estrelas!M29</f>
        <v>0</v>
      </c>
      <c r="D7" s="16">
        <f>Estrelas!M51</f>
        <v>0</v>
      </c>
      <c r="E7" s="16">
        <f>Estrelas!M73</f>
        <v>0</v>
      </c>
      <c r="F7" s="16">
        <f>Estrelas!M95</f>
        <v>0</v>
      </c>
      <c r="G7" s="16">
        <f>Estrelas!M117</f>
        <v>0</v>
      </c>
      <c r="H7" s="76">
        <f>Estrelas!M139</f>
        <v>0</v>
      </c>
      <c r="I7" s="78">
        <f t="shared" si="0"/>
        <v>0</v>
      </c>
    </row>
    <row r="8" spans="1:15" ht="15.75" x14ac:dyDescent="0.25">
      <c r="A8" s="95" t="str">
        <f>MEMBRO!A7</f>
        <v>Aluno 06</v>
      </c>
      <c r="B8" s="16">
        <f>Estrelas!M8</f>
        <v>0</v>
      </c>
      <c r="C8" s="16">
        <f>Estrelas!M30</f>
        <v>0</v>
      </c>
      <c r="D8" s="16">
        <f>Estrelas!M52</f>
        <v>0</v>
      </c>
      <c r="E8" s="16">
        <f>Estrelas!M74</f>
        <v>0</v>
      </c>
      <c r="F8" s="16">
        <f>Estrelas!M96</f>
        <v>0</v>
      </c>
      <c r="G8" s="16">
        <f>Estrelas!M118</f>
        <v>0</v>
      </c>
      <c r="H8" s="76">
        <f>Estrelas!M140</f>
        <v>0</v>
      </c>
      <c r="I8" s="78">
        <f t="shared" si="0"/>
        <v>0</v>
      </c>
    </row>
    <row r="9" spans="1:15" ht="15.75" x14ac:dyDescent="0.25">
      <c r="A9" s="95" t="str">
        <f>MEMBRO!A8</f>
        <v>Aluno 07</v>
      </c>
      <c r="B9" s="16">
        <f>Estrelas!M9</f>
        <v>0</v>
      </c>
      <c r="C9" s="16">
        <f>Estrelas!M31</f>
        <v>0</v>
      </c>
      <c r="D9" s="16">
        <f>Estrelas!M53</f>
        <v>0</v>
      </c>
      <c r="E9" s="16">
        <f>Estrelas!M75</f>
        <v>0</v>
      </c>
      <c r="F9" s="16">
        <f>Estrelas!M97</f>
        <v>0</v>
      </c>
      <c r="G9" s="16">
        <f>Estrelas!M119</f>
        <v>0</v>
      </c>
      <c r="H9" s="76">
        <f>Estrelas!M141</f>
        <v>0</v>
      </c>
      <c r="I9" s="78">
        <f t="shared" si="0"/>
        <v>0</v>
      </c>
    </row>
    <row r="10" spans="1:15" ht="15.75" x14ac:dyDescent="0.25">
      <c r="A10" s="95" t="str">
        <f>MEMBRO!A9</f>
        <v>Aluno 08</v>
      </c>
      <c r="B10" s="16">
        <f>Estrelas!M10</f>
        <v>0</v>
      </c>
      <c r="C10" s="16">
        <f>Estrelas!M32</f>
        <v>0</v>
      </c>
      <c r="D10" s="16">
        <f>Estrelas!M54</f>
        <v>0</v>
      </c>
      <c r="E10" s="16">
        <f>Estrelas!M76</f>
        <v>0</v>
      </c>
      <c r="F10" s="16">
        <f>Estrelas!M98</f>
        <v>0</v>
      </c>
      <c r="G10" s="16">
        <f>Estrelas!M120</f>
        <v>0</v>
      </c>
      <c r="H10" s="76">
        <f>Estrelas!M142</f>
        <v>0</v>
      </c>
      <c r="I10" s="78">
        <f t="shared" si="0"/>
        <v>0</v>
      </c>
    </row>
    <row r="11" spans="1:15" ht="15.75" x14ac:dyDescent="0.25">
      <c r="A11" s="95" t="str">
        <f>MEMBRO!A10</f>
        <v>Aluno 09</v>
      </c>
      <c r="B11" s="16">
        <f>Estrelas!M11</f>
        <v>0</v>
      </c>
      <c r="C11" s="16">
        <f>Estrelas!M33</f>
        <v>0</v>
      </c>
      <c r="D11" s="16">
        <f>Estrelas!M55</f>
        <v>0</v>
      </c>
      <c r="E11" s="16">
        <f>Estrelas!M77</f>
        <v>0</v>
      </c>
      <c r="F11" s="16">
        <f>Estrelas!M99</f>
        <v>0</v>
      </c>
      <c r="G11" s="16">
        <f>Estrelas!M121</f>
        <v>0</v>
      </c>
      <c r="H11" s="76">
        <f>Estrelas!M143</f>
        <v>0</v>
      </c>
      <c r="I11" s="78">
        <f t="shared" si="0"/>
        <v>0</v>
      </c>
    </row>
    <row r="12" spans="1:15" ht="15.75" x14ac:dyDescent="0.25">
      <c r="A12" s="95" t="str">
        <f>MEMBRO!A11</f>
        <v>Aluno 10</v>
      </c>
      <c r="B12" s="16">
        <f>Estrelas!M12</f>
        <v>0</v>
      </c>
      <c r="C12" s="16">
        <f>Estrelas!M34</f>
        <v>0</v>
      </c>
      <c r="D12" s="16">
        <f>Estrelas!M56</f>
        <v>0</v>
      </c>
      <c r="E12" s="16">
        <f>Estrelas!M78</f>
        <v>0</v>
      </c>
      <c r="F12" s="16">
        <f>Estrelas!M100</f>
        <v>0</v>
      </c>
      <c r="G12" s="16">
        <f>Estrelas!M122</f>
        <v>0</v>
      </c>
      <c r="H12" s="76">
        <f>Estrelas!M144</f>
        <v>0</v>
      </c>
      <c r="I12" s="78">
        <f t="shared" si="0"/>
        <v>0</v>
      </c>
    </row>
    <row r="13" spans="1:15" ht="15.75" x14ac:dyDescent="0.25">
      <c r="A13" s="95" t="str">
        <f>MEMBRO!A12</f>
        <v>Aluno 11</v>
      </c>
      <c r="B13" s="16">
        <f>Estrelas!M13</f>
        <v>0</v>
      </c>
      <c r="C13" s="16">
        <f>Estrelas!M35</f>
        <v>0</v>
      </c>
      <c r="D13" s="16">
        <f>Estrelas!M57</f>
        <v>0</v>
      </c>
      <c r="E13" s="16">
        <f>Estrelas!M79</f>
        <v>0</v>
      </c>
      <c r="F13" s="16">
        <f>Estrelas!M101</f>
        <v>0</v>
      </c>
      <c r="G13" s="16">
        <f>Estrelas!M123</f>
        <v>0</v>
      </c>
      <c r="H13" s="76">
        <f>Estrelas!M145</f>
        <v>0</v>
      </c>
      <c r="I13" s="78">
        <f t="shared" si="0"/>
        <v>0</v>
      </c>
    </row>
    <row r="14" spans="1:15" ht="15.75" x14ac:dyDescent="0.25">
      <c r="A14" s="95" t="str">
        <f>MEMBRO!A13</f>
        <v>Aluno 12</v>
      </c>
      <c r="B14" s="16">
        <f>Estrelas!M14</f>
        <v>0</v>
      </c>
      <c r="C14" s="16">
        <f>Estrelas!M36</f>
        <v>0</v>
      </c>
      <c r="D14" s="16">
        <f>Estrelas!M58</f>
        <v>0</v>
      </c>
      <c r="E14" s="16">
        <f>Estrelas!M80</f>
        <v>0</v>
      </c>
      <c r="F14" s="16">
        <f>Estrelas!M102</f>
        <v>0</v>
      </c>
      <c r="G14" s="16">
        <f>Estrelas!M124</f>
        <v>0</v>
      </c>
      <c r="H14" s="76">
        <f>Estrelas!M146</f>
        <v>0</v>
      </c>
      <c r="I14" s="78">
        <f t="shared" si="0"/>
        <v>0</v>
      </c>
    </row>
    <row r="15" spans="1:15" ht="15.75" x14ac:dyDescent="0.25">
      <c r="A15" s="95" t="str">
        <f>MEMBRO!A14</f>
        <v>Aluno 13</v>
      </c>
      <c r="B15" s="16">
        <f>Estrelas!M15</f>
        <v>0</v>
      </c>
      <c r="C15" s="16">
        <f>Estrelas!M37</f>
        <v>0</v>
      </c>
      <c r="D15" s="16">
        <f>Estrelas!M59</f>
        <v>0</v>
      </c>
      <c r="E15" s="16">
        <f>Estrelas!M81</f>
        <v>0</v>
      </c>
      <c r="F15" s="16">
        <f>Estrelas!M103</f>
        <v>0</v>
      </c>
      <c r="G15" s="16">
        <f>Estrelas!M125</f>
        <v>0</v>
      </c>
      <c r="H15" s="76">
        <f>Estrelas!M147</f>
        <v>0</v>
      </c>
      <c r="I15" s="78">
        <f t="shared" si="0"/>
        <v>0</v>
      </c>
    </row>
    <row r="16" spans="1:15" ht="15.75" x14ac:dyDescent="0.25">
      <c r="A16" s="95" t="str">
        <f>MEMBRO!A15</f>
        <v>Aluno 14</v>
      </c>
      <c r="B16" s="16">
        <f>Estrelas!M16</f>
        <v>0</v>
      </c>
      <c r="C16" s="16">
        <f>Estrelas!M38</f>
        <v>0</v>
      </c>
      <c r="D16" s="16">
        <f>Estrelas!M60</f>
        <v>0</v>
      </c>
      <c r="E16" s="16">
        <f>Estrelas!M82</f>
        <v>0</v>
      </c>
      <c r="F16" s="16">
        <f>Estrelas!M104</f>
        <v>0</v>
      </c>
      <c r="G16" s="16">
        <f>Estrelas!M126</f>
        <v>0</v>
      </c>
      <c r="H16" s="76">
        <f>Estrelas!M148</f>
        <v>0</v>
      </c>
      <c r="I16" s="78">
        <f t="shared" si="0"/>
        <v>0</v>
      </c>
    </row>
    <row r="17" spans="1:13" ht="15.75" x14ac:dyDescent="0.25">
      <c r="A17" s="95" t="str">
        <f>MEMBRO!A16</f>
        <v>Aluno 15</v>
      </c>
      <c r="B17" s="16">
        <f>Estrelas!M17</f>
        <v>0</v>
      </c>
      <c r="C17" s="16">
        <f>Estrelas!M39</f>
        <v>0</v>
      </c>
      <c r="D17" s="16">
        <f>Estrelas!M61</f>
        <v>0</v>
      </c>
      <c r="E17" s="16">
        <f>Estrelas!M83</f>
        <v>0</v>
      </c>
      <c r="F17" s="16">
        <f>Estrelas!M105</f>
        <v>0</v>
      </c>
      <c r="G17" s="16">
        <f>Estrelas!M127</f>
        <v>0</v>
      </c>
      <c r="H17" s="76">
        <f>Estrelas!M149</f>
        <v>0</v>
      </c>
      <c r="I17" s="78">
        <f t="shared" si="0"/>
        <v>0</v>
      </c>
    </row>
    <row r="18" spans="1:13" ht="15.75" x14ac:dyDescent="0.25">
      <c r="A18" s="95" t="str">
        <f>MEMBRO!A17</f>
        <v>Aluno 16</v>
      </c>
      <c r="B18" s="16">
        <f>Estrelas!M18</f>
        <v>0</v>
      </c>
      <c r="C18" s="16">
        <f>Estrelas!M40</f>
        <v>0</v>
      </c>
      <c r="D18" s="16">
        <f>Estrelas!M62</f>
        <v>0</v>
      </c>
      <c r="E18" s="16">
        <f>Estrelas!M84</f>
        <v>0</v>
      </c>
      <c r="F18" s="16">
        <f>Estrelas!M106</f>
        <v>0</v>
      </c>
      <c r="G18" s="16">
        <f>Estrelas!M128</f>
        <v>0</v>
      </c>
      <c r="H18" s="76">
        <f>Estrelas!M150</f>
        <v>0</v>
      </c>
      <c r="I18" s="78">
        <f t="shared" si="0"/>
        <v>0</v>
      </c>
    </row>
    <row r="19" spans="1:13" ht="15.75" x14ac:dyDescent="0.25">
      <c r="A19" s="95" t="str">
        <f>MEMBRO!A18</f>
        <v>Aluno 17</v>
      </c>
      <c r="B19" s="16">
        <f>Estrelas!M19</f>
        <v>0</v>
      </c>
      <c r="C19" s="16">
        <f>Estrelas!M41</f>
        <v>0</v>
      </c>
      <c r="D19" s="16">
        <f>Estrelas!M63</f>
        <v>0</v>
      </c>
      <c r="E19" s="16">
        <f>Estrelas!M85</f>
        <v>0</v>
      </c>
      <c r="F19" s="16">
        <f>Estrelas!M107</f>
        <v>0</v>
      </c>
      <c r="G19" s="16">
        <f>Estrelas!M129</f>
        <v>0</v>
      </c>
      <c r="H19" s="76">
        <f>Estrelas!M151</f>
        <v>0</v>
      </c>
      <c r="I19" s="78">
        <f t="shared" si="0"/>
        <v>0</v>
      </c>
    </row>
    <row r="20" spans="1:13" ht="15.75" x14ac:dyDescent="0.25">
      <c r="A20" s="95" t="str">
        <f>MEMBRO!A19</f>
        <v>Aluno 18</v>
      </c>
      <c r="B20" s="16">
        <f>Estrelas!M20</f>
        <v>0</v>
      </c>
      <c r="C20" s="16">
        <f>Estrelas!M42</f>
        <v>0</v>
      </c>
      <c r="D20" s="16">
        <f>Estrelas!M64</f>
        <v>0</v>
      </c>
      <c r="E20" s="16">
        <f>Estrelas!M86</f>
        <v>0</v>
      </c>
      <c r="F20" s="16">
        <f>Estrelas!M108</f>
        <v>0</v>
      </c>
      <c r="G20" s="16">
        <f>Estrelas!M130</f>
        <v>0</v>
      </c>
      <c r="H20" s="76">
        <f>Estrelas!M152</f>
        <v>0</v>
      </c>
      <c r="I20" s="78">
        <f t="shared" si="0"/>
        <v>0</v>
      </c>
    </row>
    <row r="21" spans="1:13" ht="16.5" thickBot="1" x14ac:dyDescent="0.3">
      <c r="A21" s="95" t="str">
        <f>MEMBRO!A20</f>
        <v>Aluno 19</v>
      </c>
      <c r="B21" s="16">
        <f>Estrelas!M21</f>
        <v>0</v>
      </c>
      <c r="C21" s="16">
        <f>Estrelas!M43</f>
        <v>0</v>
      </c>
      <c r="D21" s="16">
        <f>Estrelas!M65</f>
        <v>0</v>
      </c>
      <c r="E21" s="16">
        <f>Estrelas!M87</f>
        <v>0</v>
      </c>
      <c r="F21" s="16">
        <f>Estrelas!M109</f>
        <v>0</v>
      </c>
      <c r="G21" s="16">
        <f>Estrelas!M131</f>
        <v>0</v>
      </c>
      <c r="H21" s="76">
        <f>Estrelas!M153</f>
        <v>0</v>
      </c>
      <c r="I21" s="78">
        <f t="shared" ref="I21:I22" si="1">SUM(B21:H21)</f>
        <v>0</v>
      </c>
    </row>
    <row r="22" spans="1:13" ht="15.75" x14ac:dyDescent="0.25">
      <c r="A22" s="95" t="str">
        <f>MEMBRO!A21</f>
        <v>Aluno 20</v>
      </c>
      <c r="B22" s="16">
        <f>Estrelas!M22</f>
        <v>0</v>
      </c>
      <c r="C22" s="16">
        <f>Estrelas!M44</f>
        <v>0</v>
      </c>
      <c r="D22" s="16">
        <f>Estrelas!M66</f>
        <v>0</v>
      </c>
      <c r="E22" s="16">
        <f>Estrelas!M88</f>
        <v>0</v>
      </c>
      <c r="F22" s="16">
        <f>Estrelas!M110</f>
        <v>0</v>
      </c>
      <c r="G22" s="16">
        <f>Estrelas!M132</f>
        <v>0</v>
      </c>
      <c r="H22" s="76">
        <f>Estrelas!M154</f>
        <v>0</v>
      </c>
      <c r="I22" s="78">
        <f t="shared" si="1"/>
        <v>0</v>
      </c>
      <c r="L22" s="221" t="s">
        <v>148</v>
      </c>
      <c r="M22" s="222"/>
    </row>
    <row r="23" spans="1:13" ht="16.5" thickBot="1" x14ac:dyDescent="0.3">
      <c r="A23" s="165"/>
      <c r="B23" s="165"/>
      <c r="C23" s="165"/>
      <c r="D23" s="165"/>
      <c r="E23" s="165"/>
      <c r="F23" s="165"/>
      <c r="G23" s="165"/>
      <c r="H23" s="165"/>
      <c r="I23" s="165"/>
      <c r="L23" s="256" t="s">
        <v>157</v>
      </c>
      <c r="M23" s="257"/>
    </row>
  </sheetData>
  <mergeCells count="3">
    <mergeCell ref="A1:I1"/>
    <mergeCell ref="L22:M22"/>
    <mergeCell ref="L23:M23"/>
  </mergeCells>
  <conditionalFormatting sqref="B3:G22">
    <cfRule type="containsText" dxfId="1" priority="23" operator="containsText" text="F">
      <formula>NOT(ISERROR(SEARCH("F",B3)))</formula>
    </cfRule>
    <cfRule type="containsText" dxfId="0" priority="24" operator="containsText" text="P">
      <formula>NOT(ISERROR(SEARCH("P",B3)))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tabSelected="1" topLeftCell="A10" zoomScale="86" zoomScaleNormal="86" workbookViewId="0">
      <selection activeCell="B26" sqref="B26"/>
    </sheetView>
  </sheetViews>
  <sheetFormatPr defaultRowHeight="12.75" x14ac:dyDescent="0.2"/>
  <cols>
    <col min="1" max="1" width="45.28515625" bestFit="1" customWidth="1"/>
    <col min="2" max="2" width="19.85546875" bestFit="1" customWidth="1"/>
    <col min="3" max="4" width="17" customWidth="1"/>
    <col min="5" max="5" width="13" customWidth="1"/>
    <col min="6" max="6" width="14.28515625" customWidth="1"/>
    <col min="7" max="7" width="22.7109375" customWidth="1"/>
    <col min="8" max="8" width="19.7109375" customWidth="1"/>
    <col min="9" max="9" width="12.42578125" customWidth="1"/>
    <col min="10" max="10" width="19.5703125" customWidth="1"/>
    <col min="11" max="11" width="16.42578125" customWidth="1"/>
    <col min="12" max="12" width="12.85546875" customWidth="1"/>
    <col min="13" max="13" width="25.28515625" customWidth="1"/>
  </cols>
  <sheetData>
    <row r="1" spans="1:10" ht="15.75" customHeight="1" thickBot="1" x14ac:dyDescent="0.3">
      <c r="A1" s="205" t="s">
        <v>21</v>
      </c>
      <c r="B1" s="209" t="s">
        <v>40</v>
      </c>
      <c r="C1" s="210"/>
      <c r="D1" s="210"/>
      <c r="E1" s="211"/>
      <c r="F1" s="207" t="s">
        <v>0</v>
      </c>
      <c r="G1" s="207" t="s">
        <v>39</v>
      </c>
    </row>
    <row r="2" spans="1:10" ht="16.5" thickBot="1" x14ac:dyDescent="0.3">
      <c r="A2" s="206"/>
      <c r="B2" s="38" t="s">
        <v>24</v>
      </c>
      <c r="C2" s="39" t="s">
        <v>25</v>
      </c>
      <c r="D2" s="51" t="s">
        <v>26</v>
      </c>
      <c r="E2" s="54" t="s">
        <v>27</v>
      </c>
      <c r="F2" s="208"/>
      <c r="G2" s="208"/>
      <c r="I2" s="221" t="s">
        <v>148</v>
      </c>
      <c r="J2" s="222"/>
    </row>
    <row r="3" spans="1:10" ht="15.75" customHeight="1" x14ac:dyDescent="0.25">
      <c r="A3" s="30" t="str">
        <f>MEMBRO!A2</f>
        <v>Aluno 01</v>
      </c>
      <c r="B3" s="18"/>
      <c r="C3" s="18"/>
      <c r="D3" s="18"/>
      <c r="E3" s="18"/>
      <c r="F3" s="31">
        <f>(B3*10)+(C3*20)+(D3*30)+(E3*40)</f>
        <v>0</v>
      </c>
      <c r="G3" s="31" t="str">
        <f>IF(F3&gt;=90,"ANALISTA",IF(AND(F3&gt;=70,F3&lt;90),"PROGRAMADOR",IF(AND(F3&gt;50,F3&lt;=69),"APRENDIZ","AMADOR")))</f>
        <v>AMADOR</v>
      </c>
      <c r="I3" s="223" t="s">
        <v>163</v>
      </c>
      <c r="J3" s="226" t="s">
        <v>198</v>
      </c>
    </row>
    <row r="4" spans="1:10" ht="15.75" x14ac:dyDescent="0.25">
      <c r="A4" s="30" t="str">
        <f>MEMBRO!A3</f>
        <v>Aluno 02</v>
      </c>
      <c r="B4" s="18"/>
      <c r="C4" s="18"/>
      <c r="D4" s="18"/>
      <c r="E4" s="18"/>
      <c r="F4" s="31">
        <f t="shared" ref="F4:F22" si="0">(B4*10)+(C4*20)+(D4*30)+(E4*40)</f>
        <v>0</v>
      </c>
      <c r="G4" s="31" t="str">
        <f t="shared" ref="G4:G21" si="1">IF(F4&gt;=90,"ANALISTA",IF(AND(F4&gt;=70,F4&lt;90),"PROGRAMADOR",IF(AND(F4&gt;50,F4&lt;=69),"APRENDIZ","AMADOR")))</f>
        <v>AMADOR</v>
      </c>
      <c r="I4" s="224"/>
      <c r="J4" s="227"/>
    </row>
    <row r="5" spans="1:10" ht="16.5" thickBot="1" x14ac:dyDescent="0.3">
      <c r="A5" s="30" t="str">
        <f>MEMBRO!A4</f>
        <v>Aluno 03</v>
      </c>
      <c r="B5" s="18"/>
      <c r="C5" s="18"/>
      <c r="D5" s="18"/>
      <c r="E5" s="18"/>
      <c r="F5" s="31">
        <f t="shared" si="0"/>
        <v>0</v>
      </c>
      <c r="G5" s="31" t="str">
        <f t="shared" si="1"/>
        <v>AMADOR</v>
      </c>
      <c r="I5" s="225"/>
      <c r="J5" s="228"/>
    </row>
    <row r="6" spans="1:10" ht="15.75" x14ac:dyDescent="0.25">
      <c r="A6" s="30" t="str">
        <f>MEMBRO!A5</f>
        <v>Aluno 04</v>
      </c>
      <c r="B6" s="18"/>
      <c r="C6" s="18"/>
      <c r="D6" s="18"/>
      <c r="E6" s="18"/>
      <c r="F6" s="31">
        <f t="shared" si="0"/>
        <v>0</v>
      </c>
      <c r="G6" s="31" t="str">
        <f t="shared" si="1"/>
        <v>AMADOR</v>
      </c>
    </row>
    <row r="7" spans="1:10" ht="15.75" x14ac:dyDescent="0.25">
      <c r="A7" s="30" t="str">
        <f>MEMBRO!A6</f>
        <v>Aluno 05</v>
      </c>
      <c r="B7" s="18"/>
      <c r="C7" s="18"/>
      <c r="D7" s="18"/>
      <c r="E7" s="18"/>
      <c r="F7" s="31">
        <f t="shared" si="0"/>
        <v>0</v>
      </c>
      <c r="G7" s="31" t="str">
        <f t="shared" si="1"/>
        <v>AMADOR</v>
      </c>
    </row>
    <row r="8" spans="1:10" ht="15.75" x14ac:dyDescent="0.25">
      <c r="A8" s="30" t="str">
        <f>MEMBRO!A7</f>
        <v>Aluno 06</v>
      </c>
      <c r="B8" s="18"/>
      <c r="C8" s="18"/>
      <c r="D8" s="18"/>
      <c r="E8" s="18"/>
      <c r="F8" s="31">
        <f t="shared" si="0"/>
        <v>0</v>
      </c>
      <c r="G8" s="31" t="str">
        <f t="shared" si="1"/>
        <v>AMADOR</v>
      </c>
    </row>
    <row r="9" spans="1:10" ht="15.75" x14ac:dyDescent="0.25">
      <c r="A9" s="30" t="str">
        <f>MEMBRO!A8</f>
        <v>Aluno 07</v>
      </c>
      <c r="B9" s="18"/>
      <c r="C9" s="18"/>
      <c r="D9" s="18"/>
      <c r="E9" s="18"/>
      <c r="F9" s="31">
        <f t="shared" si="0"/>
        <v>0</v>
      </c>
      <c r="G9" s="31" t="str">
        <f t="shared" si="1"/>
        <v>AMADOR</v>
      </c>
    </row>
    <row r="10" spans="1:10" ht="15.75" x14ac:dyDescent="0.25">
      <c r="A10" s="30" t="str">
        <f>MEMBRO!A9</f>
        <v>Aluno 08</v>
      </c>
      <c r="B10" s="18"/>
      <c r="C10" s="18"/>
      <c r="D10" s="18"/>
      <c r="E10" s="18"/>
      <c r="F10" s="31">
        <f t="shared" si="0"/>
        <v>0</v>
      </c>
      <c r="G10" s="31" t="str">
        <f t="shared" si="1"/>
        <v>AMADOR</v>
      </c>
    </row>
    <row r="11" spans="1:10" ht="15.75" x14ac:dyDescent="0.25">
      <c r="A11" s="30" t="str">
        <f>MEMBRO!A10</f>
        <v>Aluno 09</v>
      </c>
      <c r="B11" s="18"/>
      <c r="C11" s="18"/>
      <c r="D11" s="18"/>
      <c r="E11" s="18"/>
      <c r="F11" s="31">
        <f t="shared" si="0"/>
        <v>0</v>
      </c>
      <c r="G11" s="31" t="str">
        <f t="shared" si="1"/>
        <v>AMADOR</v>
      </c>
    </row>
    <row r="12" spans="1:10" ht="15.75" x14ac:dyDescent="0.25">
      <c r="A12" s="30" t="str">
        <f>MEMBRO!A11</f>
        <v>Aluno 10</v>
      </c>
      <c r="B12" s="18"/>
      <c r="C12" s="18"/>
      <c r="D12" s="18"/>
      <c r="E12" s="18"/>
      <c r="F12" s="31">
        <f t="shared" si="0"/>
        <v>0</v>
      </c>
      <c r="G12" s="31" t="str">
        <f t="shared" si="1"/>
        <v>AMADOR</v>
      </c>
    </row>
    <row r="13" spans="1:10" ht="15.75" x14ac:dyDescent="0.25">
      <c r="A13" s="30" t="str">
        <f>MEMBRO!A12</f>
        <v>Aluno 11</v>
      </c>
      <c r="B13" s="18"/>
      <c r="C13" s="18"/>
      <c r="D13" s="18"/>
      <c r="E13" s="18"/>
      <c r="F13" s="31">
        <f t="shared" si="0"/>
        <v>0</v>
      </c>
      <c r="G13" s="31" t="str">
        <f t="shared" si="1"/>
        <v>AMADOR</v>
      </c>
    </row>
    <row r="14" spans="1:10" ht="15.75" x14ac:dyDescent="0.25">
      <c r="A14" s="30" t="str">
        <f>MEMBRO!A13</f>
        <v>Aluno 12</v>
      </c>
      <c r="B14" s="18"/>
      <c r="C14" s="18"/>
      <c r="D14" s="18"/>
      <c r="E14" s="18"/>
      <c r="F14" s="31">
        <f t="shared" si="0"/>
        <v>0</v>
      </c>
      <c r="G14" s="31" t="str">
        <f t="shared" si="1"/>
        <v>AMADOR</v>
      </c>
    </row>
    <row r="15" spans="1:10" ht="15.75" x14ac:dyDescent="0.25">
      <c r="A15" s="30" t="str">
        <f>MEMBRO!A14</f>
        <v>Aluno 13</v>
      </c>
      <c r="B15" s="18"/>
      <c r="C15" s="18"/>
      <c r="D15" s="18"/>
      <c r="E15" s="18"/>
      <c r="F15" s="31">
        <f t="shared" si="0"/>
        <v>0</v>
      </c>
      <c r="G15" s="31" t="str">
        <f t="shared" si="1"/>
        <v>AMADOR</v>
      </c>
    </row>
    <row r="16" spans="1:10" ht="15.75" x14ac:dyDescent="0.25">
      <c r="A16" s="30" t="str">
        <f>MEMBRO!A15</f>
        <v>Aluno 14</v>
      </c>
      <c r="B16" s="18"/>
      <c r="C16" s="18"/>
      <c r="D16" s="18"/>
      <c r="E16" s="18"/>
      <c r="F16" s="31">
        <f t="shared" si="0"/>
        <v>0</v>
      </c>
      <c r="G16" s="31" t="str">
        <f t="shared" si="1"/>
        <v>AMADOR</v>
      </c>
    </row>
    <row r="17" spans="1:7" ht="15.75" x14ac:dyDescent="0.25">
      <c r="A17" s="30" t="str">
        <f>MEMBRO!A16</f>
        <v>Aluno 15</v>
      </c>
      <c r="B17" s="18"/>
      <c r="C17" s="18"/>
      <c r="D17" s="18"/>
      <c r="E17" s="18"/>
      <c r="F17" s="31">
        <f t="shared" si="0"/>
        <v>0</v>
      </c>
      <c r="G17" s="31" t="str">
        <f t="shared" si="1"/>
        <v>AMADOR</v>
      </c>
    </row>
    <row r="18" spans="1:7" ht="15.75" x14ac:dyDescent="0.25">
      <c r="A18" s="30" t="str">
        <f>MEMBRO!A17</f>
        <v>Aluno 16</v>
      </c>
      <c r="B18" s="18"/>
      <c r="C18" s="18"/>
      <c r="D18" s="18"/>
      <c r="E18" s="18"/>
      <c r="F18" s="31">
        <f t="shared" si="0"/>
        <v>0</v>
      </c>
      <c r="G18" s="31" t="str">
        <f t="shared" si="1"/>
        <v>AMADOR</v>
      </c>
    </row>
    <row r="19" spans="1:7" ht="15.75" x14ac:dyDescent="0.25">
      <c r="A19" s="30" t="str">
        <f>MEMBRO!A18</f>
        <v>Aluno 17</v>
      </c>
      <c r="B19" s="18"/>
      <c r="C19" s="18"/>
      <c r="D19" s="18"/>
      <c r="E19" s="18"/>
      <c r="F19" s="31">
        <f t="shared" si="0"/>
        <v>0</v>
      </c>
      <c r="G19" s="31" t="str">
        <f t="shared" si="1"/>
        <v>AMADOR</v>
      </c>
    </row>
    <row r="20" spans="1:7" ht="15.75" x14ac:dyDescent="0.25">
      <c r="A20" s="36" t="str">
        <f>MEMBRO!A19</f>
        <v>Aluno 18</v>
      </c>
      <c r="B20" s="59"/>
      <c r="C20" s="59"/>
      <c r="D20" s="59"/>
      <c r="E20" s="59"/>
      <c r="F20" s="31">
        <f t="shared" si="0"/>
        <v>0</v>
      </c>
      <c r="G20" s="31" t="str">
        <f t="shared" si="1"/>
        <v>AMADOR</v>
      </c>
    </row>
    <row r="21" spans="1:7" ht="15.75" x14ac:dyDescent="0.25">
      <c r="A21" s="167" t="str">
        <f>MEMBRO!A20</f>
        <v>Aluno 19</v>
      </c>
      <c r="B21" s="11"/>
      <c r="C21" s="11"/>
      <c r="D21" s="11"/>
      <c r="E21" s="11"/>
      <c r="F21" s="31">
        <f t="shared" si="0"/>
        <v>0</v>
      </c>
      <c r="G21" s="31" t="str">
        <f t="shared" si="1"/>
        <v>AMADOR</v>
      </c>
    </row>
    <row r="22" spans="1:7" ht="15.75" x14ac:dyDescent="0.25">
      <c r="A22" s="167" t="str">
        <f>MEMBRO!A21</f>
        <v>Aluno 20</v>
      </c>
      <c r="B22" s="11"/>
      <c r="C22" s="11"/>
      <c r="D22" s="11"/>
      <c r="E22" s="11"/>
      <c r="F22" s="31">
        <f t="shared" si="0"/>
        <v>0</v>
      </c>
      <c r="G22" s="31" t="str">
        <f t="shared" ref="G22" si="2">IF(F22&gt;=90,"ANALISTA",IF(AND(F22&gt;=70,F22&lt;90),"PROGRAMADOR",IF(AND(F22&gt;50,F22&lt;=69),"APRENDIZ","AMADOR")))</f>
        <v>AMADOR</v>
      </c>
    </row>
    <row r="23" spans="1:7" ht="15.75" x14ac:dyDescent="0.25">
      <c r="A23" s="212" t="s">
        <v>21</v>
      </c>
      <c r="B23" s="214" t="s">
        <v>41</v>
      </c>
      <c r="C23" s="215"/>
      <c r="D23" s="215"/>
      <c r="E23" s="216"/>
      <c r="F23" s="217" t="s">
        <v>0</v>
      </c>
      <c r="G23" s="217" t="s">
        <v>39</v>
      </c>
    </row>
    <row r="24" spans="1:7" ht="15.75" x14ac:dyDescent="0.25">
      <c r="A24" s="213"/>
      <c r="B24" s="168" t="s">
        <v>24</v>
      </c>
      <c r="C24" s="169" t="s">
        <v>25</v>
      </c>
      <c r="D24" s="170" t="s">
        <v>26</v>
      </c>
      <c r="E24" s="171" t="s">
        <v>27</v>
      </c>
      <c r="F24" s="218"/>
      <c r="G24" s="218"/>
    </row>
    <row r="25" spans="1:7" ht="15.75" x14ac:dyDescent="0.25">
      <c r="A25" s="30" t="str">
        <f>MEMBRO!A2</f>
        <v>Aluno 01</v>
      </c>
      <c r="B25" s="18"/>
      <c r="C25" s="18"/>
      <c r="D25" s="18"/>
      <c r="E25" s="18"/>
      <c r="F25" s="31">
        <f>(B25*10)+(C25*20)+(D25*30)+(E25*40)</f>
        <v>0</v>
      </c>
      <c r="G25" s="31" t="str">
        <f>IF(F25&gt;=90,"ANALISTA",IF(AND(F25&gt;=70,F25&lt;90),"PROGRAMADOR",IF(AND(F25&gt;50,F25&lt;=69),"APRENDIZ","AMADOR")))</f>
        <v>AMADOR</v>
      </c>
    </row>
    <row r="26" spans="1:7" ht="15.75" x14ac:dyDescent="0.25">
      <c r="A26" s="30" t="str">
        <f>MEMBRO!A3</f>
        <v>Aluno 02</v>
      </c>
      <c r="B26" s="18"/>
      <c r="C26" s="18"/>
      <c r="D26" s="18"/>
      <c r="E26" s="18"/>
      <c r="F26" s="31">
        <f t="shared" ref="F26:F44" si="3">(B26*10)+(C26*20)+(D26*30)+(E26*40)</f>
        <v>0</v>
      </c>
      <c r="G26" s="31" t="str">
        <f t="shared" ref="G26:G43" si="4">IF(F26&gt;=90,"ANALISTA",IF(AND(F26&gt;=70,F26&lt;90),"PROGRAMADOR",IF(AND(F26&gt;50,F26&lt;=69),"APRENDIZ","AMADOR")))</f>
        <v>AMADOR</v>
      </c>
    </row>
    <row r="27" spans="1:7" ht="15.75" x14ac:dyDescent="0.25">
      <c r="A27" s="30" t="str">
        <f>MEMBRO!A4</f>
        <v>Aluno 03</v>
      </c>
      <c r="B27" s="18"/>
      <c r="C27" s="18"/>
      <c r="D27" s="18"/>
      <c r="E27" s="18"/>
      <c r="F27" s="31">
        <f t="shared" si="3"/>
        <v>0</v>
      </c>
      <c r="G27" s="31" t="str">
        <f t="shared" si="4"/>
        <v>AMADOR</v>
      </c>
    </row>
    <row r="28" spans="1:7" ht="15.75" x14ac:dyDescent="0.25">
      <c r="A28" s="30" t="str">
        <f>MEMBRO!A5</f>
        <v>Aluno 04</v>
      </c>
      <c r="B28" s="18"/>
      <c r="C28" s="18"/>
      <c r="D28" s="18"/>
      <c r="E28" s="18"/>
      <c r="F28" s="31">
        <f t="shared" si="3"/>
        <v>0</v>
      </c>
      <c r="G28" s="31" t="str">
        <f t="shared" si="4"/>
        <v>AMADOR</v>
      </c>
    </row>
    <row r="29" spans="1:7" ht="15.75" x14ac:dyDescent="0.25">
      <c r="A29" s="30" t="str">
        <f>MEMBRO!A6</f>
        <v>Aluno 05</v>
      </c>
      <c r="B29" s="18"/>
      <c r="C29" s="18"/>
      <c r="D29" s="18"/>
      <c r="E29" s="18"/>
      <c r="F29" s="31">
        <f t="shared" si="3"/>
        <v>0</v>
      </c>
      <c r="G29" s="31" t="str">
        <f t="shared" si="4"/>
        <v>AMADOR</v>
      </c>
    </row>
    <row r="30" spans="1:7" ht="15.75" x14ac:dyDescent="0.25">
      <c r="A30" s="30" t="str">
        <f>MEMBRO!A7</f>
        <v>Aluno 06</v>
      </c>
      <c r="B30" s="18"/>
      <c r="C30" s="18"/>
      <c r="D30" s="18"/>
      <c r="E30" s="18"/>
      <c r="F30" s="31">
        <f t="shared" si="3"/>
        <v>0</v>
      </c>
      <c r="G30" s="31" t="str">
        <f t="shared" si="4"/>
        <v>AMADOR</v>
      </c>
    </row>
    <row r="31" spans="1:7" ht="15.75" x14ac:dyDescent="0.25">
      <c r="A31" s="30" t="str">
        <f>MEMBRO!A8</f>
        <v>Aluno 07</v>
      </c>
      <c r="B31" s="18"/>
      <c r="C31" s="18"/>
      <c r="D31" s="18"/>
      <c r="E31" s="18"/>
      <c r="F31" s="31">
        <f t="shared" si="3"/>
        <v>0</v>
      </c>
      <c r="G31" s="31" t="str">
        <f t="shared" si="4"/>
        <v>AMADOR</v>
      </c>
    </row>
    <row r="32" spans="1:7" ht="15.75" x14ac:dyDescent="0.25">
      <c r="A32" s="30" t="str">
        <f>MEMBRO!A9</f>
        <v>Aluno 08</v>
      </c>
      <c r="B32" s="18"/>
      <c r="C32" s="18"/>
      <c r="D32" s="18"/>
      <c r="E32" s="18"/>
      <c r="F32" s="31">
        <f t="shared" si="3"/>
        <v>0</v>
      </c>
      <c r="G32" s="31" t="str">
        <f t="shared" si="4"/>
        <v>AMADOR</v>
      </c>
    </row>
    <row r="33" spans="1:13" ht="15.75" x14ac:dyDescent="0.25">
      <c r="A33" s="30" t="str">
        <f>MEMBRO!A10</f>
        <v>Aluno 09</v>
      </c>
      <c r="B33" s="18"/>
      <c r="C33" s="18"/>
      <c r="D33" s="18"/>
      <c r="E33" s="18"/>
      <c r="F33" s="31">
        <f t="shared" si="3"/>
        <v>0</v>
      </c>
      <c r="G33" s="31" t="str">
        <f t="shared" si="4"/>
        <v>AMADOR</v>
      </c>
    </row>
    <row r="34" spans="1:13" ht="15.75" x14ac:dyDescent="0.25">
      <c r="A34" s="30" t="str">
        <f>MEMBRO!A11</f>
        <v>Aluno 10</v>
      </c>
      <c r="B34" s="18"/>
      <c r="C34" s="18"/>
      <c r="D34" s="18"/>
      <c r="E34" s="18"/>
      <c r="F34" s="31">
        <f t="shared" si="3"/>
        <v>0</v>
      </c>
      <c r="G34" s="31" t="str">
        <f t="shared" si="4"/>
        <v>AMADOR</v>
      </c>
    </row>
    <row r="35" spans="1:13" ht="15.75" x14ac:dyDescent="0.25">
      <c r="A35" s="30" t="str">
        <f>MEMBRO!A12</f>
        <v>Aluno 11</v>
      </c>
      <c r="B35" s="18"/>
      <c r="C35" s="18"/>
      <c r="D35" s="18"/>
      <c r="E35" s="18"/>
      <c r="F35" s="31">
        <f t="shared" si="3"/>
        <v>0</v>
      </c>
      <c r="G35" s="31" t="str">
        <f t="shared" si="4"/>
        <v>AMADOR</v>
      </c>
    </row>
    <row r="36" spans="1:13" ht="15.75" x14ac:dyDescent="0.25">
      <c r="A36" s="30" t="str">
        <f>MEMBRO!A13</f>
        <v>Aluno 12</v>
      </c>
      <c r="B36" s="18"/>
      <c r="C36" s="18"/>
      <c r="D36" s="18"/>
      <c r="E36" s="18"/>
      <c r="F36" s="31">
        <f t="shared" si="3"/>
        <v>0</v>
      </c>
      <c r="G36" s="31" t="str">
        <f t="shared" si="4"/>
        <v>AMADOR</v>
      </c>
    </row>
    <row r="37" spans="1:13" ht="15.75" x14ac:dyDescent="0.25">
      <c r="A37" s="30" t="str">
        <f>MEMBRO!A14</f>
        <v>Aluno 13</v>
      </c>
      <c r="B37" s="18"/>
      <c r="C37" s="18"/>
      <c r="D37" s="18"/>
      <c r="E37" s="18"/>
      <c r="F37" s="31">
        <f t="shared" si="3"/>
        <v>0</v>
      </c>
      <c r="G37" s="31" t="str">
        <f t="shared" si="4"/>
        <v>AMADOR</v>
      </c>
    </row>
    <row r="38" spans="1:13" ht="15.75" x14ac:dyDescent="0.25">
      <c r="A38" s="30" t="str">
        <f>MEMBRO!A15</f>
        <v>Aluno 14</v>
      </c>
      <c r="B38" s="18"/>
      <c r="C38" s="18"/>
      <c r="D38" s="18"/>
      <c r="E38" s="18"/>
      <c r="F38" s="31">
        <f t="shared" si="3"/>
        <v>0</v>
      </c>
      <c r="G38" s="31" t="str">
        <f t="shared" si="4"/>
        <v>AMADOR</v>
      </c>
    </row>
    <row r="39" spans="1:13" ht="15.75" x14ac:dyDescent="0.25">
      <c r="A39" s="30" t="str">
        <f>MEMBRO!A16</f>
        <v>Aluno 15</v>
      </c>
      <c r="B39" s="18"/>
      <c r="C39" s="18"/>
      <c r="D39" s="18"/>
      <c r="E39" s="18"/>
      <c r="F39" s="31">
        <f t="shared" si="3"/>
        <v>0</v>
      </c>
      <c r="G39" s="31" t="str">
        <f t="shared" si="4"/>
        <v>AMADOR</v>
      </c>
    </row>
    <row r="40" spans="1:13" ht="15.75" x14ac:dyDescent="0.25">
      <c r="A40" s="30" t="str">
        <f>MEMBRO!A17</f>
        <v>Aluno 16</v>
      </c>
      <c r="B40" s="18"/>
      <c r="C40" s="18"/>
      <c r="D40" s="18"/>
      <c r="E40" s="18"/>
      <c r="F40" s="31">
        <f t="shared" si="3"/>
        <v>0</v>
      </c>
      <c r="G40" s="31" t="str">
        <f t="shared" si="4"/>
        <v>AMADOR</v>
      </c>
    </row>
    <row r="41" spans="1:13" ht="15.75" x14ac:dyDescent="0.25">
      <c r="A41" s="30" t="str">
        <f>MEMBRO!A18</f>
        <v>Aluno 17</v>
      </c>
      <c r="B41" s="18"/>
      <c r="C41" s="18"/>
      <c r="D41" s="18"/>
      <c r="E41" s="18"/>
      <c r="F41" s="31">
        <f t="shared" si="3"/>
        <v>0</v>
      </c>
      <c r="G41" s="31" t="str">
        <f t="shared" si="4"/>
        <v>AMADOR</v>
      </c>
    </row>
    <row r="42" spans="1:13" ht="15.75" x14ac:dyDescent="0.25">
      <c r="A42" s="30" t="str">
        <f>MEMBRO!A19</f>
        <v>Aluno 18</v>
      </c>
      <c r="B42" s="18"/>
      <c r="C42" s="18"/>
      <c r="D42" s="18"/>
      <c r="E42" s="18"/>
      <c r="F42" s="31">
        <f t="shared" si="3"/>
        <v>0</v>
      </c>
      <c r="G42" s="31" t="str">
        <f t="shared" si="4"/>
        <v>AMADOR</v>
      </c>
    </row>
    <row r="43" spans="1:13" ht="15.75" x14ac:dyDescent="0.25">
      <c r="A43" s="30" t="str">
        <f>MEMBRO!A20</f>
        <v>Aluno 19</v>
      </c>
      <c r="B43" s="18"/>
      <c r="C43" s="18"/>
      <c r="D43" s="18"/>
      <c r="E43" s="18"/>
      <c r="F43" s="31">
        <f t="shared" si="3"/>
        <v>0</v>
      </c>
      <c r="G43" s="31" t="str">
        <f t="shared" si="4"/>
        <v>AMADOR</v>
      </c>
    </row>
    <row r="44" spans="1:13" ht="16.5" thickBot="1" x14ac:dyDescent="0.3">
      <c r="A44" s="30" t="str">
        <f>MEMBRO!A21</f>
        <v>Aluno 20</v>
      </c>
      <c r="B44" s="18"/>
      <c r="C44" s="18"/>
      <c r="D44" s="18"/>
      <c r="E44" s="18"/>
      <c r="F44" s="31">
        <f t="shared" si="3"/>
        <v>0</v>
      </c>
      <c r="G44" s="31" t="str">
        <f t="shared" ref="G44" si="5">IF(F44&gt;=90,"ANALISTA",IF(AND(F44&gt;=70,F44&lt;90),"PROGRAMADOR",IF(AND(F44&gt;50,F44&lt;=69),"APRENDIZ","AMADOR")))</f>
        <v>AMADOR</v>
      </c>
    </row>
    <row r="45" spans="1:13" ht="15.75" customHeight="1" x14ac:dyDescent="0.25">
      <c r="A45" s="205" t="s">
        <v>21</v>
      </c>
      <c r="B45" s="219" t="s">
        <v>38</v>
      </c>
      <c r="C45" s="220"/>
      <c r="D45" s="220"/>
      <c r="E45" s="220"/>
      <c r="F45" s="220"/>
      <c r="G45" s="220"/>
      <c r="H45" s="220"/>
      <c r="I45" s="220"/>
      <c r="J45" s="220"/>
      <c r="K45" s="220"/>
      <c r="L45" s="207" t="s">
        <v>0</v>
      </c>
      <c r="M45" s="207" t="s">
        <v>39</v>
      </c>
    </row>
    <row r="46" spans="1:13" ht="16.5" thickBot="1" x14ac:dyDescent="0.3">
      <c r="A46" s="206"/>
      <c r="B46" s="173" t="s">
        <v>24</v>
      </c>
      <c r="C46" s="174" t="s">
        <v>25</v>
      </c>
      <c r="D46" s="175" t="s">
        <v>26</v>
      </c>
      <c r="E46" s="176" t="s">
        <v>27</v>
      </c>
      <c r="F46" s="176" t="s">
        <v>110</v>
      </c>
      <c r="G46" s="176" t="s">
        <v>111</v>
      </c>
      <c r="H46" s="176" t="s">
        <v>112</v>
      </c>
      <c r="I46" s="176" t="s">
        <v>115</v>
      </c>
      <c r="J46" s="176" t="s">
        <v>113</v>
      </c>
      <c r="K46" s="176" t="s">
        <v>114</v>
      </c>
      <c r="L46" s="208"/>
      <c r="M46" s="208"/>
    </row>
    <row r="47" spans="1:13" ht="15.75" x14ac:dyDescent="0.25">
      <c r="A47" s="30" t="str">
        <f>MEMBRO!A2</f>
        <v>Aluno 01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31">
        <f>SUM(B47:K47)*10</f>
        <v>0</v>
      </c>
      <c r="M47" s="31" t="str">
        <f>IF(L47&gt;=90,"ANALISTA",IF(AND(L47&gt;=70,L47&lt;90),"PROGRAMADOR",IF(AND(L47&gt;50,L47&lt;=69),"APRENDIZ","AMADOR")))</f>
        <v>AMADOR</v>
      </c>
    </row>
    <row r="48" spans="1:13" ht="15.75" x14ac:dyDescent="0.25">
      <c r="A48" s="30" t="str">
        <f>MEMBRO!A3</f>
        <v>Aluno 02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31">
        <f t="shared" ref="L48:L66" si="6">SUM(B48:K48)*10</f>
        <v>0</v>
      </c>
      <c r="M48" s="31" t="str">
        <f t="shared" ref="M48:M65" si="7">IF(L48&gt;=90,"ANALISTA",IF(AND(L48&gt;=70,L48&lt;90),"PROGRAMADOR",IF(AND(L48&gt;50,L48&lt;=69),"APRENDIZ","AMADOR")))</f>
        <v>AMADOR</v>
      </c>
    </row>
    <row r="49" spans="1:13" ht="15.75" x14ac:dyDescent="0.25">
      <c r="A49" s="30" t="str">
        <f>MEMBRO!A4</f>
        <v>Aluno 03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31">
        <f t="shared" si="6"/>
        <v>0</v>
      </c>
      <c r="M49" s="31" t="str">
        <f t="shared" si="7"/>
        <v>AMADOR</v>
      </c>
    </row>
    <row r="50" spans="1:13" ht="15.75" x14ac:dyDescent="0.25">
      <c r="A50" s="30" t="str">
        <f>MEMBRO!A5</f>
        <v>Aluno 04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31">
        <f t="shared" si="6"/>
        <v>0</v>
      </c>
      <c r="M50" s="31" t="str">
        <f t="shared" si="7"/>
        <v>AMADOR</v>
      </c>
    </row>
    <row r="51" spans="1:13" ht="15.75" x14ac:dyDescent="0.25">
      <c r="A51" s="30" t="str">
        <f>MEMBRO!A6</f>
        <v>Aluno 05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31">
        <f t="shared" si="6"/>
        <v>0</v>
      </c>
      <c r="M51" s="31" t="str">
        <f t="shared" si="7"/>
        <v>AMADOR</v>
      </c>
    </row>
    <row r="52" spans="1:13" ht="15.75" x14ac:dyDescent="0.25">
      <c r="A52" s="30" t="str">
        <f>MEMBRO!A7</f>
        <v>Aluno 06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31">
        <f t="shared" si="6"/>
        <v>0</v>
      </c>
      <c r="M52" s="31" t="str">
        <f t="shared" si="7"/>
        <v>AMADOR</v>
      </c>
    </row>
    <row r="53" spans="1:13" ht="15.75" x14ac:dyDescent="0.25">
      <c r="A53" s="30" t="str">
        <f>MEMBRO!A8</f>
        <v>Aluno 07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31">
        <f t="shared" si="6"/>
        <v>0</v>
      </c>
      <c r="M53" s="31" t="str">
        <f t="shared" si="7"/>
        <v>AMADOR</v>
      </c>
    </row>
    <row r="54" spans="1:13" ht="15.75" x14ac:dyDescent="0.25">
      <c r="A54" s="30" t="str">
        <f>MEMBRO!A9</f>
        <v>Aluno 08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31">
        <f t="shared" si="6"/>
        <v>0</v>
      </c>
      <c r="M54" s="31" t="str">
        <f t="shared" si="7"/>
        <v>AMADOR</v>
      </c>
    </row>
    <row r="55" spans="1:13" ht="15.75" x14ac:dyDescent="0.25">
      <c r="A55" s="30" t="str">
        <f>MEMBRO!A10</f>
        <v>Aluno 09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31">
        <f t="shared" si="6"/>
        <v>0</v>
      </c>
      <c r="M55" s="31" t="str">
        <f t="shared" si="7"/>
        <v>AMADOR</v>
      </c>
    </row>
    <row r="56" spans="1:13" ht="15.75" x14ac:dyDescent="0.25">
      <c r="A56" s="30" t="str">
        <f>MEMBRO!A11</f>
        <v>Aluno 10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31">
        <f t="shared" si="6"/>
        <v>0</v>
      </c>
      <c r="M56" s="31" t="str">
        <f t="shared" si="7"/>
        <v>AMADOR</v>
      </c>
    </row>
    <row r="57" spans="1:13" ht="15.75" x14ac:dyDescent="0.25">
      <c r="A57" s="30" t="str">
        <f>MEMBRO!A12</f>
        <v>Aluno 11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31">
        <f t="shared" si="6"/>
        <v>0</v>
      </c>
      <c r="M57" s="31" t="str">
        <f t="shared" si="7"/>
        <v>AMADOR</v>
      </c>
    </row>
    <row r="58" spans="1:13" ht="15.75" x14ac:dyDescent="0.25">
      <c r="A58" s="30" t="str">
        <f>MEMBRO!A13</f>
        <v>Aluno 12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31">
        <f t="shared" si="6"/>
        <v>0</v>
      </c>
      <c r="M58" s="31" t="str">
        <f t="shared" si="7"/>
        <v>AMADOR</v>
      </c>
    </row>
    <row r="59" spans="1:13" ht="15.75" x14ac:dyDescent="0.25">
      <c r="A59" s="30" t="str">
        <f>MEMBRO!A14</f>
        <v>Aluno 13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31">
        <f t="shared" si="6"/>
        <v>0</v>
      </c>
      <c r="M59" s="31" t="str">
        <f t="shared" si="7"/>
        <v>AMADOR</v>
      </c>
    </row>
    <row r="60" spans="1:13" ht="15.75" x14ac:dyDescent="0.25">
      <c r="A60" s="30" t="str">
        <f>MEMBRO!A15</f>
        <v>Aluno 14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31">
        <f t="shared" si="6"/>
        <v>0</v>
      </c>
      <c r="M60" s="31" t="str">
        <f t="shared" si="7"/>
        <v>AMADOR</v>
      </c>
    </row>
    <row r="61" spans="1:13" ht="15.75" x14ac:dyDescent="0.25">
      <c r="A61" s="30" t="str">
        <f>MEMBRO!A16</f>
        <v>Aluno 15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31">
        <f t="shared" si="6"/>
        <v>0</v>
      </c>
      <c r="M61" s="31" t="str">
        <f t="shared" si="7"/>
        <v>AMADOR</v>
      </c>
    </row>
    <row r="62" spans="1:13" ht="15.75" x14ac:dyDescent="0.25">
      <c r="A62" s="30" t="str">
        <f>MEMBRO!A17</f>
        <v>Aluno 16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31">
        <f t="shared" si="6"/>
        <v>0</v>
      </c>
      <c r="M62" s="31" t="str">
        <f t="shared" si="7"/>
        <v>AMADOR</v>
      </c>
    </row>
    <row r="63" spans="1:13" ht="15.75" x14ac:dyDescent="0.25">
      <c r="A63" s="30" t="str">
        <f>MEMBRO!A18</f>
        <v>Aluno 17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31">
        <f t="shared" si="6"/>
        <v>0</v>
      </c>
      <c r="M63" s="31" t="str">
        <f t="shared" si="7"/>
        <v>AMADOR</v>
      </c>
    </row>
    <row r="64" spans="1:13" ht="15.75" x14ac:dyDescent="0.25">
      <c r="A64" s="30" t="str">
        <f>MEMBRO!A19</f>
        <v>Aluno 18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31">
        <f t="shared" si="6"/>
        <v>0</v>
      </c>
      <c r="M64" s="31" t="str">
        <f t="shared" si="7"/>
        <v>AMADOR</v>
      </c>
    </row>
    <row r="65" spans="1:13" ht="15.75" x14ac:dyDescent="0.25">
      <c r="A65" s="30" t="str">
        <f>MEMBRO!A20</f>
        <v>Aluno 19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31">
        <f t="shared" si="6"/>
        <v>0</v>
      </c>
      <c r="M65" s="31" t="str">
        <f t="shared" si="7"/>
        <v>AMADOR</v>
      </c>
    </row>
    <row r="66" spans="1:13" ht="15.75" x14ac:dyDescent="0.25">
      <c r="A66" s="30" t="str">
        <f>MEMBRO!A21</f>
        <v>Aluno 20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31">
        <f t="shared" si="6"/>
        <v>0</v>
      </c>
      <c r="M66" s="31" t="str">
        <f t="shared" ref="M66" si="8">IF(L66&gt;=90,"ANALISTA",IF(AND(L66&gt;=70,L66&lt;90),"PROGRAMADOR",IF(AND(L66&gt;50,L66&lt;=69),"APRENDIZ","AMADOR")))</f>
        <v>AMADOR</v>
      </c>
    </row>
    <row r="67" spans="1:13" ht="16.5" thickBot="1" x14ac:dyDescent="0.3">
      <c r="A67" s="34"/>
      <c r="B67" s="35"/>
      <c r="C67" s="35"/>
      <c r="D67" s="35"/>
      <c r="E67" s="53"/>
      <c r="F67" s="53"/>
      <c r="G67" s="53"/>
      <c r="H67" s="53"/>
      <c r="I67" s="53"/>
      <c r="J67" s="53"/>
      <c r="K67" s="53"/>
      <c r="L67" s="52"/>
      <c r="M67" s="52"/>
    </row>
  </sheetData>
  <mergeCells count="15">
    <mergeCell ref="A45:A46"/>
    <mergeCell ref="L45:L46"/>
    <mergeCell ref="M45:M46"/>
    <mergeCell ref="G1:G2"/>
    <mergeCell ref="F1:F2"/>
    <mergeCell ref="A1:A2"/>
    <mergeCell ref="B1:E1"/>
    <mergeCell ref="A23:A24"/>
    <mergeCell ref="B23:E23"/>
    <mergeCell ref="F23:F24"/>
    <mergeCell ref="G23:G24"/>
    <mergeCell ref="B45:K45"/>
    <mergeCell ref="I2:J2"/>
    <mergeCell ref="I3:I5"/>
    <mergeCell ref="J3:J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opLeftCell="F1" workbookViewId="0">
      <selection activeCell="K10" sqref="K10"/>
    </sheetView>
  </sheetViews>
  <sheetFormatPr defaultRowHeight="12.75" x14ac:dyDescent="0.2"/>
  <cols>
    <col min="1" max="1" width="44.5703125" bestFit="1" customWidth="1"/>
    <col min="2" max="2" width="29.85546875" bestFit="1" customWidth="1"/>
    <col min="3" max="3" width="32.85546875" bestFit="1" customWidth="1"/>
    <col min="4" max="4" width="21.85546875" bestFit="1" customWidth="1"/>
    <col min="5" max="5" width="24.42578125" bestFit="1" customWidth="1"/>
    <col min="6" max="6" width="11.42578125" bestFit="1" customWidth="1"/>
    <col min="7" max="7" width="11.42578125" customWidth="1"/>
    <col min="8" max="8" width="10.7109375" customWidth="1"/>
    <col min="9" max="9" width="20" customWidth="1"/>
    <col min="10" max="10" width="16.85546875" customWidth="1"/>
    <col min="11" max="11" width="35.85546875" customWidth="1"/>
    <col min="12" max="12" width="20.28515625" bestFit="1" customWidth="1"/>
    <col min="13" max="13" width="17.28515625" bestFit="1" customWidth="1"/>
    <col min="14" max="14" width="25.85546875" bestFit="1" customWidth="1"/>
  </cols>
  <sheetData>
    <row r="1" spans="1:11" ht="16.5" thickBot="1" x14ac:dyDescent="0.3">
      <c r="A1" s="205" t="s">
        <v>21</v>
      </c>
      <c r="B1" s="233" t="s">
        <v>79</v>
      </c>
      <c r="C1" s="234"/>
      <c r="D1" s="234"/>
      <c r="E1" s="234"/>
      <c r="F1" s="207" t="s">
        <v>0</v>
      </c>
      <c r="G1" s="235" t="s">
        <v>78</v>
      </c>
      <c r="H1" s="236"/>
    </row>
    <row r="2" spans="1:11" ht="16.5" thickBot="1" x14ac:dyDescent="0.3">
      <c r="A2" s="206"/>
      <c r="B2" s="38" t="s">
        <v>108</v>
      </c>
      <c r="C2" s="39" t="s">
        <v>102</v>
      </c>
      <c r="D2" s="39" t="s">
        <v>109</v>
      </c>
      <c r="E2" s="39" t="s">
        <v>77</v>
      </c>
      <c r="F2" s="208"/>
      <c r="G2" s="237"/>
      <c r="H2" s="238"/>
      <c r="J2" s="229" t="s">
        <v>148</v>
      </c>
      <c r="K2" s="230"/>
    </row>
    <row r="3" spans="1:11" ht="16.5" thickBot="1" x14ac:dyDescent="0.3">
      <c r="A3" s="30" t="str">
        <f>MEMBRO!A2</f>
        <v>Aluno 01</v>
      </c>
      <c r="B3" s="18"/>
      <c r="C3" s="18"/>
      <c r="D3" s="18"/>
      <c r="E3" s="76">
        <f>K10</f>
        <v>0</v>
      </c>
      <c r="F3" s="111">
        <f>SUM(B3*20,C3*30,,D3*100,E3)</f>
        <v>0</v>
      </c>
      <c r="G3" s="231" t="str">
        <f>IF(F3&gt;=180,"ANALISTA",IF(AND(F3&gt;=150,F3&lt;180),"PROGRAMADOR",IF(AND(F3&gt;=120,F3&lt;150),"APRENDIZ","AMADOR")))</f>
        <v>AMADOR</v>
      </c>
      <c r="H3" s="232"/>
      <c r="J3" s="12" t="s">
        <v>149</v>
      </c>
      <c r="K3" s="43" t="s">
        <v>150</v>
      </c>
    </row>
    <row r="4" spans="1:11" ht="16.5" thickBot="1" x14ac:dyDescent="0.3">
      <c r="A4" s="30" t="str">
        <f>MEMBRO!A3</f>
        <v>Aluno 02</v>
      </c>
      <c r="B4" s="32"/>
      <c r="C4" s="32"/>
      <c r="D4" s="32"/>
      <c r="E4" s="77">
        <f>K$10</f>
        <v>0</v>
      </c>
      <c r="F4" s="111">
        <f t="shared" ref="F4:F21" si="0">SUM(B4*20,C4*30,,D4*100,E4)</f>
        <v>0</v>
      </c>
      <c r="G4" s="231" t="str">
        <f t="shared" ref="G4:G21" si="1">IF(F4&gt;=180,"ANALISTA",IF(AND(F4&gt;=150,F4&lt;180),"PROGRAMADOR",IF(AND(F4&gt;=120,F4&lt;150),"APRENDIZ","AMADOR")))</f>
        <v>AMADOR</v>
      </c>
      <c r="H4" s="232"/>
      <c r="J4" s="44" t="s">
        <v>151</v>
      </c>
      <c r="K4" s="45" t="s">
        <v>156</v>
      </c>
    </row>
    <row r="5" spans="1:11" ht="16.5" thickBot="1" x14ac:dyDescent="0.3">
      <c r="A5" s="30" t="str">
        <f>MEMBRO!A4</f>
        <v>Aluno 03</v>
      </c>
      <c r="B5" s="11"/>
      <c r="C5" s="11"/>
      <c r="D5" s="11"/>
      <c r="E5" s="77">
        <f t="shared" ref="E5:E21" si="2">K$10</f>
        <v>0</v>
      </c>
      <c r="F5" s="111">
        <f t="shared" si="0"/>
        <v>0</v>
      </c>
      <c r="G5" s="231" t="str">
        <f t="shared" si="1"/>
        <v>AMADOR</v>
      </c>
      <c r="H5" s="232"/>
      <c r="J5" s="3"/>
      <c r="K5" s="3"/>
    </row>
    <row r="6" spans="1:11" ht="16.5" thickBot="1" x14ac:dyDescent="0.3">
      <c r="A6" s="30" t="str">
        <f>MEMBRO!A5</f>
        <v>Aluno 04</v>
      </c>
      <c r="B6" s="11"/>
      <c r="C6" s="11"/>
      <c r="D6" s="11"/>
      <c r="E6" s="77">
        <f t="shared" si="2"/>
        <v>0</v>
      </c>
      <c r="F6" s="111">
        <f t="shared" si="0"/>
        <v>0</v>
      </c>
      <c r="G6" s="231" t="str">
        <f t="shared" si="1"/>
        <v>AMADOR</v>
      </c>
      <c r="H6" s="232"/>
      <c r="J6" s="229" t="s">
        <v>155</v>
      </c>
      <c r="K6" s="230"/>
    </row>
    <row r="7" spans="1:11" ht="16.5" thickBot="1" x14ac:dyDescent="0.3">
      <c r="A7" s="30" t="str">
        <f>MEMBRO!A6</f>
        <v>Aluno 05</v>
      </c>
      <c r="B7" s="11"/>
      <c r="C7" s="11"/>
      <c r="D7" s="11"/>
      <c r="E7" s="77">
        <f t="shared" si="2"/>
        <v>0</v>
      </c>
      <c r="F7" s="111">
        <f t="shared" si="0"/>
        <v>0</v>
      </c>
      <c r="G7" s="231" t="str">
        <f t="shared" si="1"/>
        <v>AMADOR</v>
      </c>
      <c r="H7" s="232"/>
      <c r="J7" s="199" t="s">
        <v>152</v>
      </c>
      <c r="K7" s="186" t="s">
        <v>153</v>
      </c>
    </row>
    <row r="8" spans="1:11" ht="16.5" thickBot="1" x14ac:dyDescent="0.3">
      <c r="A8" s="30" t="str">
        <f>MEMBRO!A7</f>
        <v>Aluno 06</v>
      </c>
      <c r="B8" s="32"/>
      <c r="C8" s="32"/>
      <c r="D8" s="32"/>
      <c r="E8" s="77">
        <f t="shared" si="2"/>
        <v>0</v>
      </c>
      <c r="F8" s="111">
        <f t="shared" si="0"/>
        <v>0</v>
      </c>
      <c r="G8" s="231" t="str">
        <f t="shared" si="1"/>
        <v>AMADOR</v>
      </c>
      <c r="H8" s="232"/>
      <c r="J8" s="199" t="s">
        <v>196</v>
      </c>
      <c r="K8" s="43"/>
    </row>
    <row r="9" spans="1:11" ht="16.5" thickBot="1" x14ac:dyDescent="0.3">
      <c r="A9" s="30" t="str">
        <f>MEMBRO!A8</f>
        <v>Aluno 07</v>
      </c>
      <c r="B9" s="11"/>
      <c r="C9" s="11"/>
      <c r="D9" s="11"/>
      <c r="E9" s="77">
        <f t="shared" si="2"/>
        <v>0</v>
      </c>
      <c r="F9" s="111">
        <f t="shared" si="0"/>
        <v>0</v>
      </c>
      <c r="G9" s="231" t="str">
        <f t="shared" si="1"/>
        <v>AMADOR</v>
      </c>
      <c r="H9" s="232"/>
      <c r="J9" s="199" t="s">
        <v>197</v>
      </c>
      <c r="K9" s="43"/>
    </row>
    <row r="10" spans="1:11" ht="16.5" thickBot="1" x14ac:dyDescent="0.3">
      <c r="A10" s="30" t="str">
        <f>MEMBRO!A9</f>
        <v>Aluno 08</v>
      </c>
      <c r="B10" s="32"/>
      <c r="C10" s="32"/>
      <c r="D10" s="32"/>
      <c r="E10" s="77">
        <f t="shared" si="2"/>
        <v>0</v>
      </c>
      <c r="F10" s="111">
        <f t="shared" si="0"/>
        <v>0</v>
      </c>
      <c r="G10" s="231" t="str">
        <f t="shared" si="1"/>
        <v>AMADOR</v>
      </c>
      <c r="H10" s="232"/>
      <c r="J10" s="202" t="s">
        <v>154</v>
      </c>
      <c r="K10" s="185">
        <f>SUM(K8:K9)</f>
        <v>0</v>
      </c>
    </row>
    <row r="11" spans="1:11" ht="16.5" thickBot="1" x14ac:dyDescent="0.3">
      <c r="A11" s="30" t="str">
        <f>MEMBRO!A10</f>
        <v>Aluno 09</v>
      </c>
      <c r="B11" s="11"/>
      <c r="C11" s="11"/>
      <c r="D11" s="11"/>
      <c r="E11" s="77">
        <f t="shared" si="2"/>
        <v>0</v>
      </c>
      <c r="F11" s="111">
        <f t="shared" si="0"/>
        <v>0</v>
      </c>
      <c r="G11" s="231" t="str">
        <f t="shared" si="1"/>
        <v>AMADOR</v>
      </c>
      <c r="H11" s="232"/>
    </row>
    <row r="12" spans="1:11" ht="16.5" thickBot="1" x14ac:dyDescent="0.3">
      <c r="A12" s="30" t="str">
        <f>MEMBRO!A11</f>
        <v>Aluno 10</v>
      </c>
      <c r="B12" s="32"/>
      <c r="C12" s="32"/>
      <c r="D12" s="32"/>
      <c r="E12" s="77">
        <f t="shared" si="2"/>
        <v>0</v>
      </c>
      <c r="F12" s="111">
        <f t="shared" si="0"/>
        <v>0</v>
      </c>
      <c r="G12" s="231" t="str">
        <f t="shared" si="1"/>
        <v>AMADOR</v>
      </c>
      <c r="H12" s="232"/>
    </row>
    <row r="13" spans="1:11" ht="16.5" thickBot="1" x14ac:dyDescent="0.3">
      <c r="A13" s="30" t="str">
        <f>MEMBRO!A12</f>
        <v>Aluno 11</v>
      </c>
      <c r="B13" s="11"/>
      <c r="C13" s="11"/>
      <c r="D13" s="11"/>
      <c r="E13" s="77">
        <f t="shared" si="2"/>
        <v>0</v>
      </c>
      <c r="F13" s="111">
        <f t="shared" si="0"/>
        <v>0</v>
      </c>
      <c r="G13" s="231" t="str">
        <f t="shared" si="1"/>
        <v>AMADOR</v>
      </c>
      <c r="H13" s="232"/>
    </row>
    <row r="14" spans="1:11" ht="16.5" thickBot="1" x14ac:dyDescent="0.3">
      <c r="A14" s="30" t="str">
        <f>MEMBRO!A13</f>
        <v>Aluno 12</v>
      </c>
      <c r="B14" s="11"/>
      <c r="C14" s="11"/>
      <c r="D14" s="11"/>
      <c r="E14" s="77">
        <f t="shared" si="2"/>
        <v>0</v>
      </c>
      <c r="F14" s="111">
        <f t="shared" si="0"/>
        <v>0</v>
      </c>
      <c r="G14" s="231" t="str">
        <f t="shared" si="1"/>
        <v>AMADOR</v>
      </c>
      <c r="H14" s="232"/>
    </row>
    <row r="15" spans="1:11" ht="16.5" thickBot="1" x14ac:dyDescent="0.3">
      <c r="A15" s="30" t="str">
        <f>MEMBRO!A14</f>
        <v>Aluno 13</v>
      </c>
      <c r="B15" s="11"/>
      <c r="C15" s="11"/>
      <c r="D15" s="11"/>
      <c r="E15" s="77">
        <f t="shared" si="2"/>
        <v>0</v>
      </c>
      <c r="F15" s="111">
        <f t="shared" si="0"/>
        <v>0</v>
      </c>
      <c r="G15" s="231" t="str">
        <f t="shared" si="1"/>
        <v>AMADOR</v>
      </c>
      <c r="H15" s="232"/>
    </row>
    <row r="16" spans="1:11" ht="16.5" thickBot="1" x14ac:dyDescent="0.3">
      <c r="A16" s="30" t="str">
        <f>MEMBRO!A15</f>
        <v>Aluno 14</v>
      </c>
      <c r="B16" s="11"/>
      <c r="C16" s="11"/>
      <c r="D16" s="11"/>
      <c r="E16" s="77">
        <f t="shared" si="2"/>
        <v>0</v>
      </c>
      <c r="F16" s="111">
        <f t="shared" si="0"/>
        <v>0</v>
      </c>
      <c r="G16" s="231" t="str">
        <f t="shared" si="1"/>
        <v>AMADOR</v>
      </c>
      <c r="H16" s="232"/>
    </row>
    <row r="17" spans="1:11" ht="16.5" thickBot="1" x14ac:dyDescent="0.3">
      <c r="A17" s="30" t="str">
        <f>MEMBRO!A16</f>
        <v>Aluno 15</v>
      </c>
      <c r="B17" s="11"/>
      <c r="C17" s="11"/>
      <c r="D17" s="11"/>
      <c r="E17" s="77">
        <f t="shared" si="2"/>
        <v>0</v>
      </c>
      <c r="F17" s="111">
        <f t="shared" si="0"/>
        <v>0</v>
      </c>
      <c r="G17" s="231" t="str">
        <f t="shared" si="1"/>
        <v>AMADOR</v>
      </c>
      <c r="H17" s="232"/>
    </row>
    <row r="18" spans="1:11" ht="16.5" thickBot="1" x14ac:dyDescent="0.3">
      <c r="A18" s="30" t="str">
        <f>MEMBRO!A17</f>
        <v>Aluno 16</v>
      </c>
      <c r="B18" s="11"/>
      <c r="C18" s="11"/>
      <c r="D18" s="11"/>
      <c r="E18" s="77">
        <f t="shared" si="2"/>
        <v>0</v>
      </c>
      <c r="F18" s="111">
        <f t="shared" si="0"/>
        <v>0</v>
      </c>
      <c r="G18" s="231" t="str">
        <f t="shared" si="1"/>
        <v>AMADOR</v>
      </c>
      <c r="H18" s="232"/>
    </row>
    <row r="19" spans="1:11" ht="16.5" thickBot="1" x14ac:dyDescent="0.3">
      <c r="A19" s="30" t="str">
        <f>MEMBRO!A18</f>
        <v>Aluno 17</v>
      </c>
      <c r="B19" s="11"/>
      <c r="C19" s="11"/>
      <c r="D19" s="11"/>
      <c r="E19" s="77">
        <f t="shared" si="2"/>
        <v>0</v>
      </c>
      <c r="F19" s="111">
        <f t="shared" si="0"/>
        <v>0</v>
      </c>
      <c r="G19" s="231" t="str">
        <f t="shared" si="1"/>
        <v>AMADOR</v>
      </c>
      <c r="H19" s="232"/>
    </row>
    <row r="20" spans="1:11" ht="16.5" thickBot="1" x14ac:dyDescent="0.3">
      <c r="A20" s="36" t="str">
        <f>MEMBRO!A19</f>
        <v>Aluno 18</v>
      </c>
      <c r="B20" s="11"/>
      <c r="C20" s="11"/>
      <c r="D20" s="11"/>
      <c r="E20" s="77">
        <f t="shared" si="2"/>
        <v>0</v>
      </c>
      <c r="F20" s="111">
        <f t="shared" si="0"/>
        <v>0</v>
      </c>
      <c r="G20" s="231" t="str">
        <f t="shared" si="1"/>
        <v>AMADOR</v>
      </c>
      <c r="H20" s="232"/>
    </row>
    <row r="21" spans="1:11" ht="16.5" thickBot="1" x14ac:dyDescent="0.3">
      <c r="A21" s="167" t="str">
        <f>MEMBRO!A20</f>
        <v>Aluno 19</v>
      </c>
      <c r="B21" s="37"/>
      <c r="C21" s="37"/>
      <c r="D21" s="37"/>
      <c r="E21" s="77">
        <f t="shared" si="2"/>
        <v>0</v>
      </c>
      <c r="F21" s="111">
        <f t="shared" si="0"/>
        <v>0</v>
      </c>
      <c r="G21" s="231" t="str">
        <f t="shared" si="1"/>
        <v>AMADOR</v>
      </c>
      <c r="H21" s="232"/>
    </row>
    <row r="22" spans="1:11" ht="16.5" thickBot="1" x14ac:dyDescent="0.3">
      <c r="A22" s="167" t="str">
        <f>MEMBRO!A21</f>
        <v>Aluno 20</v>
      </c>
      <c r="B22" s="37"/>
      <c r="C22" s="37"/>
      <c r="D22" s="37"/>
      <c r="E22" s="77">
        <f>K$10</f>
        <v>0</v>
      </c>
      <c r="F22" s="111">
        <f t="shared" ref="F22" si="3">SUM(B22*20,C22*30,,D22*100,E22)</f>
        <v>0</v>
      </c>
      <c r="G22" s="231" t="str">
        <f t="shared" ref="G22" si="4">IF(F22&gt;=180,"ANALISTA",IF(AND(F22&gt;=150,F22&lt;180),"PROGRAMADOR",IF(AND(F22&gt;=120,F22&lt;150),"APRENDIZ","AMADOR")))</f>
        <v>AMADOR</v>
      </c>
      <c r="H22" s="232"/>
    </row>
    <row r="23" spans="1:11" ht="16.5" thickBot="1" x14ac:dyDescent="0.3">
      <c r="A23" s="60"/>
      <c r="B23" s="61"/>
      <c r="C23" s="61"/>
      <c r="D23" s="61"/>
      <c r="E23" s="61"/>
      <c r="F23" s="61"/>
      <c r="G23" s="61"/>
      <c r="H23" s="61"/>
      <c r="I23" s="110"/>
      <c r="J23" s="110"/>
      <c r="K23" s="110"/>
    </row>
    <row r="25" spans="1:11" x14ac:dyDescent="0.2">
      <c r="B25" s="172"/>
    </row>
    <row r="26" spans="1:11" x14ac:dyDescent="0.2">
      <c r="B26" s="172"/>
    </row>
  </sheetData>
  <mergeCells count="26">
    <mergeCell ref="G11:H11"/>
    <mergeCell ref="G14:H14"/>
    <mergeCell ref="G15:H15"/>
    <mergeCell ref="G16:H16"/>
    <mergeCell ref="G22:H22"/>
    <mergeCell ref="G17:H17"/>
    <mergeCell ref="G18:H18"/>
    <mergeCell ref="G19:H19"/>
    <mergeCell ref="G20:H20"/>
    <mergeCell ref="G21:H21"/>
    <mergeCell ref="J2:K2"/>
    <mergeCell ref="J6:K6"/>
    <mergeCell ref="G13:H13"/>
    <mergeCell ref="A1:A2"/>
    <mergeCell ref="B1:E1"/>
    <mergeCell ref="F1:F2"/>
    <mergeCell ref="G12:H12"/>
    <mergeCell ref="G1:H2"/>
    <mergeCell ref="G3:H3"/>
    <mergeCell ref="G4:H4"/>
    <mergeCell ref="G5:H5"/>
    <mergeCell ref="G6:H6"/>
    <mergeCell ref="G7:H7"/>
    <mergeCell ref="G8:H8"/>
    <mergeCell ref="G9:H9"/>
    <mergeCell ref="G10:H1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showGridLines="0" zoomScale="85" zoomScaleNormal="85" workbookViewId="0">
      <selection activeCell="G3" sqref="G3:H12"/>
    </sheetView>
  </sheetViews>
  <sheetFormatPr defaultRowHeight="12.75" x14ac:dyDescent="0.2"/>
  <cols>
    <col min="1" max="1" width="45.5703125" bestFit="1" customWidth="1"/>
    <col min="2" max="2" width="19.85546875" bestFit="1" customWidth="1"/>
    <col min="3" max="3" width="32.28515625" bestFit="1" customWidth="1"/>
    <col min="4" max="4" width="11.42578125" bestFit="1" customWidth="1"/>
    <col min="5" max="5" width="11.42578125" customWidth="1"/>
    <col min="6" max="6" width="10.7109375" customWidth="1"/>
    <col min="7" max="7" width="24" customWidth="1"/>
    <col min="8" max="8" width="32.85546875" customWidth="1"/>
    <col min="9" max="9" width="18.5703125" customWidth="1"/>
  </cols>
  <sheetData>
    <row r="1" spans="1:8" ht="15.75" x14ac:dyDescent="0.25">
      <c r="A1" s="205" t="s">
        <v>21</v>
      </c>
      <c r="B1" s="233" t="s">
        <v>42</v>
      </c>
      <c r="C1" s="234"/>
      <c r="D1" s="207" t="s">
        <v>0</v>
      </c>
      <c r="E1" s="102"/>
      <c r="F1" s="2"/>
    </row>
    <row r="2" spans="1:8" ht="16.5" thickBot="1" x14ac:dyDescent="0.3">
      <c r="A2" s="206"/>
      <c r="B2" s="38" t="s">
        <v>141</v>
      </c>
      <c r="C2" s="39" t="s">
        <v>61</v>
      </c>
      <c r="D2" s="208"/>
      <c r="E2" s="103"/>
    </row>
    <row r="3" spans="1:8" ht="15.75" x14ac:dyDescent="0.25">
      <c r="A3" s="30" t="str">
        <f>MEMBRO!A2</f>
        <v>Aluno 01</v>
      </c>
      <c r="B3" s="18"/>
      <c r="C3" s="18"/>
      <c r="D3" s="31">
        <f>SUM(B3*20,C3)</f>
        <v>0</v>
      </c>
      <c r="G3" s="239" t="s">
        <v>148</v>
      </c>
      <c r="H3" s="240"/>
    </row>
    <row r="4" spans="1:8" ht="15.75" x14ac:dyDescent="0.25">
      <c r="A4" s="30" t="str">
        <f>MEMBRO!A3</f>
        <v>Aluno 02</v>
      </c>
      <c r="B4" s="32"/>
      <c r="C4" s="11"/>
      <c r="D4" s="31">
        <f t="shared" ref="D4:D21" si="0">SUM(B4*20,C4)</f>
        <v>0</v>
      </c>
      <c r="G4" s="199" t="s">
        <v>167</v>
      </c>
      <c r="H4" s="186" t="s">
        <v>168</v>
      </c>
    </row>
    <row r="5" spans="1:8" ht="15.75" x14ac:dyDescent="0.25">
      <c r="A5" s="30" t="str">
        <f>MEMBRO!A4</f>
        <v>Aluno 03</v>
      </c>
      <c r="B5" s="11"/>
      <c r="C5" s="11"/>
      <c r="D5" s="31">
        <f t="shared" si="0"/>
        <v>0</v>
      </c>
      <c r="E5" s="5"/>
      <c r="F5" s="2"/>
      <c r="G5" s="241" t="s">
        <v>169</v>
      </c>
      <c r="H5" s="246" t="s">
        <v>164</v>
      </c>
    </row>
    <row r="6" spans="1:8" ht="15.75" x14ac:dyDescent="0.25">
      <c r="A6" s="30" t="str">
        <f>MEMBRO!A5</f>
        <v>Aluno 04</v>
      </c>
      <c r="B6" s="11"/>
      <c r="C6" s="11"/>
      <c r="D6" s="31">
        <f t="shared" si="0"/>
        <v>0</v>
      </c>
      <c r="E6" s="5"/>
      <c r="G6" s="241"/>
      <c r="H6" s="247"/>
    </row>
    <row r="7" spans="1:8" ht="15.75" customHeight="1" x14ac:dyDescent="0.25">
      <c r="A7" s="30" t="str">
        <f>MEMBRO!A6</f>
        <v>Aluno 05</v>
      </c>
      <c r="B7" s="11"/>
      <c r="C7" s="11"/>
      <c r="D7" s="31">
        <f t="shared" si="0"/>
        <v>0</v>
      </c>
      <c r="E7" s="5"/>
      <c r="G7" s="241"/>
      <c r="H7" s="248"/>
    </row>
    <row r="8" spans="1:8" ht="15.75" x14ac:dyDescent="0.25">
      <c r="A8" s="30" t="str">
        <f>MEMBRO!A7</f>
        <v>Aluno 06</v>
      </c>
      <c r="B8" s="32"/>
      <c r="C8" s="11"/>
      <c r="D8" s="31">
        <f t="shared" si="0"/>
        <v>0</v>
      </c>
      <c r="E8" s="5"/>
      <c r="F8" s="2"/>
      <c r="G8" s="242" t="s">
        <v>170</v>
      </c>
      <c r="H8" s="243" t="s">
        <v>165</v>
      </c>
    </row>
    <row r="9" spans="1:8" ht="15.75" customHeight="1" x14ac:dyDescent="0.25">
      <c r="A9" s="30" t="str">
        <f>MEMBRO!A8</f>
        <v>Aluno 07</v>
      </c>
      <c r="B9" s="11"/>
      <c r="C9" s="11"/>
      <c r="D9" s="31">
        <f t="shared" si="0"/>
        <v>0</v>
      </c>
      <c r="E9" s="5"/>
      <c r="F9" s="2"/>
      <c r="G9" s="242"/>
      <c r="H9" s="243"/>
    </row>
    <row r="10" spans="1:8" ht="15.75" customHeight="1" x14ac:dyDescent="0.25">
      <c r="A10" s="30" t="str">
        <f>MEMBRO!A9</f>
        <v>Aluno 08</v>
      </c>
      <c r="B10" s="32"/>
      <c r="C10" s="11"/>
      <c r="D10" s="31">
        <f t="shared" si="0"/>
        <v>0</v>
      </c>
      <c r="E10" s="5"/>
      <c r="G10" s="242"/>
      <c r="H10" s="243"/>
    </row>
    <row r="11" spans="1:8" ht="15.75" x14ac:dyDescent="0.25">
      <c r="A11" s="30" t="str">
        <f>MEMBRO!A10</f>
        <v>Aluno 09</v>
      </c>
      <c r="B11" s="11"/>
      <c r="C11" s="11"/>
      <c r="D11" s="31">
        <f t="shared" si="0"/>
        <v>0</v>
      </c>
      <c r="E11" s="5"/>
      <c r="F11" s="2"/>
      <c r="G11" s="242" t="s">
        <v>171</v>
      </c>
      <c r="H11" s="243" t="s">
        <v>166</v>
      </c>
    </row>
    <row r="12" spans="1:8" ht="16.5" thickBot="1" x14ac:dyDescent="0.3">
      <c r="A12" s="30" t="str">
        <f>MEMBRO!A11</f>
        <v>Aluno 10</v>
      </c>
      <c r="B12" s="32"/>
      <c r="C12" s="11"/>
      <c r="D12" s="31">
        <f t="shared" si="0"/>
        <v>0</v>
      </c>
      <c r="E12" s="5"/>
      <c r="G12" s="244"/>
      <c r="H12" s="245"/>
    </row>
    <row r="13" spans="1:8" ht="15.75" x14ac:dyDescent="0.25">
      <c r="A13" s="30" t="str">
        <f>MEMBRO!A12</f>
        <v>Aluno 11</v>
      </c>
      <c r="B13" s="11"/>
      <c r="C13" s="11"/>
      <c r="D13" s="31">
        <f t="shared" si="0"/>
        <v>0</v>
      </c>
      <c r="E13" s="5"/>
    </row>
    <row r="14" spans="1:8" ht="15.75" x14ac:dyDescent="0.25">
      <c r="A14" s="30" t="str">
        <f>MEMBRO!A13</f>
        <v>Aluno 12</v>
      </c>
      <c r="B14" s="11"/>
      <c r="C14" s="11"/>
      <c r="D14" s="31">
        <f t="shared" si="0"/>
        <v>0</v>
      </c>
      <c r="E14" s="5"/>
    </row>
    <row r="15" spans="1:8" ht="15.75" x14ac:dyDescent="0.25">
      <c r="A15" s="30" t="str">
        <f>MEMBRO!A14</f>
        <v>Aluno 13</v>
      </c>
      <c r="B15" s="11"/>
      <c r="C15" s="11"/>
      <c r="D15" s="31">
        <f t="shared" si="0"/>
        <v>0</v>
      </c>
      <c r="E15" s="5"/>
    </row>
    <row r="16" spans="1:8" ht="15.75" x14ac:dyDescent="0.25">
      <c r="A16" s="30" t="str">
        <f>MEMBRO!A15</f>
        <v>Aluno 14</v>
      </c>
      <c r="B16" s="11"/>
      <c r="C16" s="11"/>
      <c r="D16" s="31">
        <f t="shared" si="0"/>
        <v>0</v>
      </c>
      <c r="E16" s="5"/>
    </row>
    <row r="17" spans="1:6" ht="15.75" x14ac:dyDescent="0.25">
      <c r="A17" s="30" t="str">
        <f>MEMBRO!A16</f>
        <v>Aluno 15</v>
      </c>
      <c r="B17" s="11"/>
      <c r="C17" s="11"/>
      <c r="D17" s="31">
        <f t="shared" si="0"/>
        <v>0</v>
      </c>
      <c r="E17" s="5"/>
    </row>
    <row r="18" spans="1:6" ht="15.75" x14ac:dyDescent="0.25">
      <c r="A18" s="30" t="str">
        <f>MEMBRO!A17</f>
        <v>Aluno 16</v>
      </c>
      <c r="B18" s="11"/>
      <c r="C18" s="11"/>
      <c r="D18" s="31">
        <f t="shared" si="0"/>
        <v>0</v>
      </c>
      <c r="E18" s="5"/>
    </row>
    <row r="19" spans="1:6" ht="15.75" x14ac:dyDescent="0.25">
      <c r="A19" s="30" t="str">
        <f>MEMBRO!A18</f>
        <v>Aluno 17</v>
      </c>
      <c r="B19" s="11"/>
      <c r="C19" s="11"/>
      <c r="D19" s="31">
        <f t="shared" si="0"/>
        <v>0</v>
      </c>
      <c r="E19" s="5"/>
    </row>
    <row r="20" spans="1:6" ht="15.75" x14ac:dyDescent="0.25">
      <c r="A20" s="36" t="str">
        <f>MEMBRO!A19</f>
        <v>Aluno 18</v>
      </c>
      <c r="B20" s="11"/>
      <c r="C20" s="11"/>
      <c r="D20" s="31">
        <f t="shared" si="0"/>
        <v>0</v>
      </c>
      <c r="E20" s="5"/>
    </row>
    <row r="21" spans="1:6" ht="15.75" x14ac:dyDescent="0.25">
      <c r="A21" s="167" t="str">
        <f>MEMBRO!A20</f>
        <v>Aluno 19</v>
      </c>
      <c r="B21" s="37"/>
      <c r="C21" s="37"/>
      <c r="D21" s="31">
        <f t="shared" si="0"/>
        <v>0</v>
      </c>
      <c r="E21" s="5"/>
    </row>
    <row r="22" spans="1:6" ht="16.5" thickBot="1" x14ac:dyDescent="0.3">
      <c r="A22" s="167" t="str">
        <f>MEMBRO!A21</f>
        <v>Aluno 20</v>
      </c>
      <c r="B22" s="37"/>
      <c r="C22" s="37"/>
      <c r="D22" s="31">
        <f t="shared" ref="D22" si="1">SUM(B22*20,C22)</f>
        <v>0</v>
      </c>
      <c r="E22" s="5"/>
    </row>
    <row r="23" spans="1:6" ht="15.75" x14ac:dyDescent="0.25">
      <c r="A23" s="212" t="s">
        <v>21</v>
      </c>
      <c r="B23" s="233" t="s">
        <v>43</v>
      </c>
      <c r="C23" s="234"/>
      <c r="D23" s="207" t="s">
        <v>0</v>
      </c>
      <c r="E23" s="102"/>
    </row>
    <row r="24" spans="1:6" ht="16.5" thickBot="1" x14ac:dyDescent="0.3">
      <c r="A24" s="206"/>
      <c r="B24" s="38" t="s">
        <v>141</v>
      </c>
      <c r="C24" s="39" t="s">
        <v>61</v>
      </c>
      <c r="D24" s="208"/>
      <c r="E24" s="103"/>
    </row>
    <row r="25" spans="1:6" ht="15.75" x14ac:dyDescent="0.25">
      <c r="A25" s="30" t="str">
        <f>MEMBRO!A2</f>
        <v>Aluno 01</v>
      </c>
      <c r="B25" s="18"/>
      <c r="C25" s="18"/>
      <c r="D25" s="31">
        <f>SUM(B25*20,C25)</f>
        <v>0</v>
      </c>
      <c r="E25" s="5"/>
    </row>
    <row r="26" spans="1:6" ht="15.75" x14ac:dyDescent="0.25">
      <c r="A26" s="30" t="str">
        <f>MEMBRO!A3</f>
        <v>Aluno 02</v>
      </c>
      <c r="B26" s="32"/>
      <c r="C26" s="11"/>
      <c r="D26" s="31">
        <f t="shared" ref="D26:D43" si="2">SUM(B26*20,C26)</f>
        <v>0</v>
      </c>
      <c r="E26" s="5"/>
    </row>
    <row r="27" spans="1:6" ht="15.75" x14ac:dyDescent="0.25">
      <c r="A27" s="30" t="str">
        <f>MEMBRO!A4</f>
        <v>Aluno 03</v>
      </c>
      <c r="B27" s="11"/>
      <c r="C27" s="11"/>
      <c r="D27" s="31">
        <f t="shared" si="2"/>
        <v>0</v>
      </c>
      <c r="E27" s="5"/>
      <c r="F27" s="2"/>
    </row>
    <row r="28" spans="1:6" ht="15.75" x14ac:dyDescent="0.25">
      <c r="A28" s="30" t="str">
        <f>MEMBRO!A5</f>
        <v>Aluno 04</v>
      </c>
      <c r="B28" s="11"/>
      <c r="C28" s="11"/>
      <c r="D28" s="31">
        <f t="shared" si="2"/>
        <v>0</v>
      </c>
      <c r="E28" s="5"/>
    </row>
    <row r="29" spans="1:6" ht="15.75" x14ac:dyDescent="0.25">
      <c r="A29" s="30" t="str">
        <f>MEMBRO!A6</f>
        <v>Aluno 05</v>
      </c>
      <c r="B29" s="11"/>
      <c r="C29" s="11"/>
      <c r="D29" s="31">
        <f t="shared" si="2"/>
        <v>0</v>
      </c>
      <c r="E29" s="5"/>
    </row>
    <row r="30" spans="1:6" ht="15.75" x14ac:dyDescent="0.25">
      <c r="A30" s="30" t="str">
        <f>MEMBRO!A7</f>
        <v>Aluno 06</v>
      </c>
      <c r="B30" s="32"/>
      <c r="C30" s="11"/>
      <c r="D30" s="31">
        <f t="shared" si="2"/>
        <v>0</v>
      </c>
      <c r="E30" s="5"/>
      <c r="F30" s="2"/>
    </row>
    <row r="31" spans="1:6" ht="15.75" x14ac:dyDescent="0.25">
      <c r="A31" s="30" t="str">
        <f>MEMBRO!A8</f>
        <v>Aluno 07</v>
      </c>
      <c r="B31" s="11"/>
      <c r="C31" s="11"/>
      <c r="D31" s="31">
        <f t="shared" si="2"/>
        <v>0</v>
      </c>
      <c r="E31" s="5"/>
    </row>
    <row r="32" spans="1:6" ht="15.75" x14ac:dyDescent="0.25">
      <c r="A32" s="30" t="str">
        <f>MEMBRO!A9</f>
        <v>Aluno 08</v>
      </c>
      <c r="B32" s="32"/>
      <c r="C32" s="11"/>
      <c r="D32" s="31">
        <f t="shared" si="2"/>
        <v>0</v>
      </c>
      <c r="E32" s="5"/>
    </row>
    <row r="33" spans="1:6" ht="15.75" x14ac:dyDescent="0.25">
      <c r="A33" s="30" t="str">
        <f>MEMBRO!A10</f>
        <v>Aluno 09</v>
      </c>
      <c r="B33" s="11"/>
      <c r="C33" s="11"/>
      <c r="D33" s="31">
        <f t="shared" si="2"/>
        <v>0</v>
      </c>
      <c r="E33" s="5"/>
      <c r="F33" s="2"/>
    </row>
    <row r="34" spans="1:6" ht="15.75" x14ac:dyDescent="0.25">
      <c r="A34" s="30" t="str">
        <f>MEMBRO!A11</f>
        <v>Aluno 10</v>
      </c>
      <c r="B34" s="32"/>
      <c r="C34" s="11"/>
      <c r="D34" s="31">
        <f t="shared" si="2"/>
        <v>0</v>
      </c>
      <c r="E34" s="5"/>
    </row>
    <row r="35" spans="1:6" ht="15.75" x14ac:dyDescent="0.25">
      <c r="A35" s="30" t="str">
        <f>MEMBRO!A12</f>
        <v>Aluno 11</v>
      </c>
      <c r="B35" s="11"/>
      <c r="C35" s="11"/>
      <c r="D35" s="31">
        <f t="shared" si="2"/>
        <v>0</v>
      </c>
      <c r="E35" s="5"/>
    </row>
    <row r="36" spans="1:6" ht="15.75" x14ac:dyDescent="0.25">
      <c r="A36" s="30" t="str">
        <f>MEMBRO!A13</f>
        <v>Aluno 12</v>
      </c>
      <c r="B36" s="11"/>
      <c r="C36" s="11"/>
      <c r="D36" s="31">
        <f t="shared" si="2"/>
        <v>0</v>
      </c>
      <c r="E36" s="5"/>
    </row>
    <row r="37" spans="1:6" ht="15.75" x14ac:dyDescent="0.25">
      <c r="A37" s="30" t="str">
        <f>MEMBRO!A14</f>
        <v>Aluno 13</v>
      </c>
      <c r="B37" s="11"/>
      <c r="C37" s="11"/>
      <c r="D37" s="31">
        <f t="shared" si="2"/>
        <v>0</v>
      </c>
      <c r="E37" s="5"/>
    </row>
    <row r="38" spans="1:6" ht="15.75" x14ac:dyDescent="0.25">
      <c r="A38" s="30" t="str">
        <f>MEMBRO!A15</f>
        <v>Aluno 14</v>
      </c>
      <c r="B38" s="11"/>
      <c r="C38" s="11"/>
      <c r="D38" s="31">
        <f t="shared" si="2"/>
        <v>0</v>
      </c>
      <c r="E38" s="5"/>
    </row>
    <row r="39" spans="1:6" ht="15.75" x14ac:dyDescent="0.25">
      <c r="A39" s="30" t="str">
        <f>MEMBRO!A16</f>
        <v>Aluno 15</v>
      </c>
      <c r="B39" s="11"/>
      <c r="C39" s="11"/>
      <c r="D39" s="31">
        <f t="shared" si="2"/>
        <v>0</v>
      </c>
      <c r="E39" s="5"/>
    </row>
    <row r="40" spans="1:6" ht="15.75" x14ac:dyDescent="0.25">
      <c r="A40" s="30" t="str">
        <f>MEMBRO!A17</f>
        <v>Aluno 16</v>
      </c>
      <c r="B40" s="11"/>
      <c r="C40" s="11"/>
      <c r="D40" s="31">
        <f t="shared" si="2"/>
        <v>0</v>
      </c>
      <c r="E40" s="5"/>
    </row>
    <row r="41" spans="1:6" ht="15.75" x14ac:dyDescent="0.25">
      <c r="A41" s="30" t="str">
        <f>MEMBRO!A18</f>
        <v>Aluno 17</v>
      </c>
      <c r="B41" s="11"/>
      <c r="C41" s="11"/>
      <c r="D41" s="31">
        <f t="shared" si="2"/>
        <v>0</v>
      </c>
      <c r="E41" s="5"/>
    </row>
    <row r="42" spans="1:6" ht="15.75" x14ac:dyDescent="0.25">
      <c r="A42" s="36" t="str">
        <f>MEMBRO!A19</f>
        <v>Aluno 18</v>
      </c>
      <c r="B42" s="11"/>
      <c r="C42" s="11"/>
      <c r="D42" s="31">
        <f t="shared" si="2"/>
        <v>0</v>
      </c>
      <c r="E42" s="5"/>
    </row>
    <row r="43" spans="1:6" ht="15.75" x14ac:dyDescent="0.25">
      <c r="A43" s="167" t="str">
        <f>MEMBRO!A20</f>
        <v>Aluno 19</v>
      </c>
      <c r="B43" s="37"/>
      <c r="C43" s="37"/>
      <c r="D43" s="31">
        <f t="shared" si="2"/>
        <v>0</v>
      </c>
      <c r="E43" s="5"/>
    </row>
    <row r="44" spans="1:6" ht="16.5" thickBot="1" x14ac:dyDescent="0.3">
      <c r="A44" s="167" t="str">
        <f>MEMBRO!A21</f>
        <v>Aluno 20</v>
      </c>
      <c r="B44" s="37"/>
      <c r="C44" s="37"/>
      <c r="D44" s="31">
        <f t="shared" ref="D44" si="3">SUM(B44*20,C44)</f>
        <v>0</v>
      </c>
      <c r="E44" s="5"/>
    </row>
    <row r="45" spans="1:6" ht="15.75" x14ac:dyDescent="0.25">
      <c r="A45" s="252" t="s">
        <v>21</v>
      </c>
      <c r="B45" s="233" t="s">
        <v>44</v>
      </c>
      <c r="C45" s="234"/>
      <c r="D45" s="207" t="s">
        <v>0</v>
      </c>
      <c r="E45" s="102"/>
    </row>
    <row r="46" spans="1:6" ht="16.5" thickBot="1" x14ac:dyDescent="0.3">
      <c r="A46" s="206"/>
      <c r="B46" s="38" t="s">
        <v>141</v>
      </c>
      <c r="C46" s="39" t="s">
        <v>61</v>
      </c>
      <c r="D46" s="208"/>
      <c r="E46" s="103"/>
    </row>
    <row r="47" spans="1:6" ht="15.75" x14ac:dyDescent="0.25">
      <c r="A47" s="30" t="str">
        <f>MEMBRO!A2</f>
        <v>Aluno 01</v>
      </c>
      <c r="B47" s="18"/>
      <c r="C47" s="18"/>
      <c r="D47" s="31">
        <f>SUM(B47*20,C47)</f>
        <v>0</v>
      </c>
      <c r="E47" s="5"/>
    </row>
    <row r="48" spans="1:6" ht="15.75" x14ac:dyDescent="0.25">
      <c r="A48" s="30" t="str">
        <f>MEMBRO!A3</f>
        <v>Aluno 02</v>
      </c>
      <c r="B48" s="32"/>
      <c r="C48" s="11"/>
      <c r="D48" s="31">
        <f t="shared" ref="D48:D65" si="4">SUM(B48*20,C48)</f>
        <v>0</v>
      </c>
      <c r="E48" s="5"/>
    </row>
    <row r="49" spans="1:6" ht="15.75" x14ac:dyDescent="0.25">
      <c r="A49" s="30" t="str">
        <f>MEMBRO!A4</f>
        <v>Aluno 03</v>
      </c>
      <c r="B49" s="11"/>
      <c r="C49" s="11"/>
      <c r="D49" s="31">
        <f t="shared" si="4"/>
        <v>0</v>
      </c>
      <c r="E49" s="5"/>
      <c r="F49" s="2"/>
    </row>
    <row r="50" spans="1:6" ht="15.75" x14ac:dyDescent="0.25">
      <c r="A50" s="30" t="str">
        <f>MEMBRO!A5</f>
        <v>Aluno 04</v>
      </c>
      <c r="B50" s="11"/>
      <c r="C50" s="11"/>
      <c r="D50" s="31">
        <f t="shared" si="4"/>
        <v>0</v>
      </c>
      <c r="E50" s="5"/>
    </row>
    <row r="51" spans="1:6" ht="15.75" x14ac:dyDescent="0.25">
      <c r="A51" s="30" t="str">
        <f>MEMBRO!A6</f>
        <v>Aluno 05</v>
      </c>
      <c r="B51" s="11"/>
      <c r="C51" s="11"/>
      <c r="D51" s="31">
        <f t="shared" si="4"/>
        <v>0</v>
      </c>
      <c r="E51" s="5"/>
    </row>
    <row r="52" spans="1:6" ht="15.75" x14ac:dyDescent="0.25">
      <c r="A52" s="30" t="str">
        <f>MEMBRO!A7</f>
        <v>Aluno 06</v>
      </c>
      <c r="B52" s="11"/>
      <c r="C52" s="11"/>
      <c r="D52" s="31">
        <f t="shared" si="4"/>
        <v>0</v>
      </c>
      <c r="E52" s="5"/>
      <c r="F52" s="2"/>
    </row>
    <row r="53" spans="1:6" ht="15.75" x14ac:dyDescent="0.25">
      <c r="A53" s="30" t="str">
        <f>MEMBRO!A8</f>
        <v>Aluno 07</v>
      </c>
      <c r="B53" s="11"/>
      <c r="C53" s="11"/>
      <c r="D53" s="31">
        <f t="shared" si="4"/>
        <v>0</v>
      </c>
      <c r="E53" s="5"/>
    </row>
    <row r="54" spans="1:6" ht="15.75" x14ac:dyDescent="0.25">
      <c r="A54" s="30" t="str">
        <f>MEMBRO!A9</f>
        <v>Aluno 08</v>
      </c>
      <c r="B54" s="32"/>
      <c r="C54" s="11"/>
      <c r="D54" s="31">
        <f t="shared" si="4"/>
        <v>0</v>
      </c>
      <c r="E54" s="5"/>
    </row>
    <row r="55" spans="1:6" ht="15.75" x14ac:dyDescent="0.25">
      <c r="A55" s="30" t="str">
        <f>MEMBRO!A10</f>
        <v>Aluno 09</v>
      </c>
      <c r="B55" s="11"/>
      <c r="C55" s="11"/>
      <c r="D55" s="31">
        <f t="shared" si="4"/>
        <v>0</v>
      </c>
      <c r="E55" s="5"/>
      <c r="F55" s="2"/>
    </row>
    <row r="56" spans="1:6" ht="15.75" x14ac:dyDescent="0.25">
      <c r="A56" s="30" t="str">
        <f>MEMBRO!A11</f>
        <v>Aluno 10</v>
      </c>
      <c r="B56" s="11"/>
      <c r="C56" s="11"/>
      <c r="D56" s="31">
        <f t="shared" si="4"/>
        <v>0</v>
      </c>
      <c r="E56" s="5"/>
    </row>
    <row r="57" spans="1:6" ht="15.75" x14ac:dyDescent="0.25">
      <c r="A57" s="30" t="str">
        <f>MEMBRO!A12</f>
        <v>Aluno 11</v>
      </c>
      <c r="B57" s="10"/>
      <c r="C57" s="10"/>
      <c r="D57" s="31">
        <f t="shared" si="4"/>
        <v>0</v>
      </c>
      <c r="E57" s="5"/>
    </row>
    <row r="58" spans="1:6" ht="15.75" x14ac:dyDescent="0.25">
      <c r="A58" s="30" t="str">
        <f>MEMBRO!A13</f>
        <v>Aluno 12</v>
      </c>
      <c r="B58" s="11"/>
      <c r="C58" s="11"/>
      <c r="D58" s="31">
        <f t="shared" si="4"/>
        <v>0</v>
      </c>
      <c r="E58" s="5"/>
    </row>
    <row r="59" spans="1:6" ht="15.75" x14ac:dyDescent="0.25">
      <c r="A59" s="30" t="str">
        <f>MEMBRO!A14</f>
        <v>Aluno 13</v>
      </c>
      <c r="B59" s="11"/>
      <c r="C59" s="11"/>
      <c r="D59" s="31">
        <f t="shared" si="4"/>
        <v>0</v>
      </c>
      <c r="E59" s="5"/>
    </row>
    <row r="60" spans="1:6" ht="15.75" x14ac:dyDescent="0.25">
      <c r="A60" s="30" t="str">
        <f>MEMBRO!A15</f>
        <v>Aluno 14</v>
      </c>
      <c r="B60" s="11"/>
      <c r="C60" s="11"/>
      <c r="D60" s="31">
        <f t="shared" si="4"/>
        <v>0</v>
      </c>
      <c r="E60" s="5"/>
    </row>
    <row r="61" spans="1:6" ht="15.75" x14ac:dyDescent="0.25">
      <c r="A61" s="30" t="str">
        <f>MEMBRO!A16</f>
        <v>Aluno 15</v>
      </c>
      <c r="B61" s="11"/>
      <c r="C61" s="11"/>
      <c r="D61" s="31">
        <f t="shared" si="4"/>
        <v>0</v>
      </c>
      <c r="E61" s="5"/>
    </row>
    <row r="62" spans="1:6" ht="15.75" x14ac:dyDescent="0.25">
      <c r="A62" s="30" t="str">
        <f>MEMBRO!A17</f>
        <v>Aluno 16</v>
      </c>
      <c r="B62" s="33"/>
      <c r="C62" s="33"/>
      <c r="D62" s="31">
        <f t="shared" si="4"/>
        <v>0</v>
      </c>
      <c r="E62" s="5"/>
    </row>
    <row r="63" spans="1:6" ht="15.75" x14ac:dyDescent="0.25">
      <c r="A63" s="30" t="str">
        <f>MEMBRO!A18</f>
        <v>Aluno 17</v>
      </c>
      <c r="B63" s="11"/>
      <c r="C63" s="11"/>
      <c r="D63" s="31">
        <f t="shared" si="4"/>
        <v>0</v>
      </c>
      <c r="E63" s="5"/>
    </row>
    <row r="64" spans="1:6" ht="15.75" x14ac:dyDescent="0.25">
      <c r="A64" s="36" t="str">
        <f>MEMBRO!A19</f>
        <v>Aluno 18</v>
      </c>
      <c r="B64" s="11"/>
      <c r="C64" s="11"/>
      <c r="D64" s="31">
        <f t="shared" si="4"/>
        <v>0</v>
      </c>
      <c r="E64" s="5"/>
    </row>
    <row r="65" spans="1:6" ht="15.75" x14ac:dyDescent="0.25">
      <c r="A65" s="167" t="str">
        <f>MEMBRO!A20</f>
        <v>Aluno 19</v>
      </c>
      <c r="B65" s="37"/>
      <c r="C65" s="37"/>
      <c r="D65" s="31">
        <f t="shared" si="4"/>
        <v>0</v>
      </c>
      <c r="E65" s="5"/>
    </row>
    <row r="66" spans="1:6" ht="16.5" thickBot="1" x14ac:dyDescent="0.3">
      <c r="A66" s="167" t="str">
        <f>MEMBRO!A21</f>
        <v>Aluno 20</v>
      </c>
      <c r="B66" s="37"/>
      <c r="C66" s="37"/>
      <c r="D66" s="31">
        <f t="shared" ref="D66" si="5">SUM(B66*20,C66)</f>
        <v>0</v>
      </c>
      <c r="E66" s="5"/>
    </row>
    <row r="67" spans="1:6" ht="15.75" x14ac:dyDescent="0.25">
      <c r="A67" s="252" t="s">
        <v>21</v>
      </c>
      <c r="B67" s="233" t="s">
        <v>45</v>
      </c>
      <c r="C67" s="234"/>
      <c r="D67" s="207" t="s">
        <v>0</v>
      </c>
      <c r="E67" s="102"/>
    </row>
    <row r="68" spans="1:6" ht="16.5" thickBot="1" x14ac:dyDescent="0.3">
      <c r="A68" s="206"/>
      <c r="B68" s="38" t="s">
        <v>141</v>
      </c>
      <c r="C68" s="39" t="s">
        <v>61</v>
      </c>
      <c r="D68" s="208"/>
      <c r="E68" s="103"/>
    </row>
    <row r="69" spans="1:6" ht="15.75" x14ac:dyDescent="0.25">
      <c r="A69" s="30" t="str">
        <f>MEMBRO!A2</f>
        <v>Aluno 01</v>
      </c>
      <c r="B69" s="18"/>
      <c r="C69" s="18"/>
      <c r="D69" s="31">
        <f>SUM(B69*20,C69)</f>
        <v>0</v>
      </c>
      <c r="E69" s="5"/>
    </row>
    <row r="70" spans="1:6" ht="15.75" x14ac:dyDescent="0.25">
      <c r="A70" s="30" t="str">
        <f>MEMBRO!A3</f>
        <v>Aluno 02</v>
      </c>
      <c r="B70" s="11"/>
      <c r="C70" s="11"/>
      <c r="D70" s="31">
        <f t="shared" ref="D70:D87" si="6">SUM(B70*20,C70)</f>
        <v>0</v>
      </c>
      <c r="E70" s="5"/>
    </row>
    <row r="71" spans="1:6" ht="15.75" x14ac:dyDescent="0.25">
      <c r="A71" s="30" t="str">
        <f>MEMBRO!A4</f>
        <v>Aluno 03</v>
      </c>
      <c r="B71" s="11"/>
      <c r="C71" s="11"/>
      <c r="D71" s="31">
        <f t="shared" si="6"/>
        <v>0</v>
      </c>
      <c r="E71" s="5"/>
      <c r="F71" s="2"/>
    </row>
    <row r="72" spans="1:6" ht="15.75" x14ac:dyDescent="0.25">
      <c r="A72" s="30" t="str">
        <f>MEMBRO!A5</f>
        <v>Aluno 04</v>
      </c>
      <c r="B72" s="11"/>
      <c r="C72" s="11"/>
      <c r="D72" s="31">
        <f t="shared" si="6"/>
        <v>0</v>
      </c>
      <c r="E72" s="5"/>
    </row>
    <row r="73" spans="1:6" ht="15.75" x14ac:dyDescent="0.25">
      <c r="A73" s="30" t="str">
        <f>MEMBRO!A6</f>
        <v>Aluno 05</v>
      </c>
      <c r="B73" s="11"/>
      <c r="C73" s="11"/>
      <c r="D73" s="31">
        <f t="shared" si="6"/>
        <v>0</v>
      </c>
      <c r="E73" s="5"/>
    </row>
    <row r="74" spans="1:6" ht="15.75" x14ac:dyDescent="0.25">
      <c r="A74" s="30" t="str">
        <f>MEMBRO!A7</f>
        <v>Aluno 06</v>
      </c>
      <c r="B74" s="11"/>
      <c r="C74" s="11"/>
      <c r="D74" s="31">
        <f t="shared" si="6"/>
        <v>0</v>
      </c>
      <c r="E74" s="5"/>
      <c r="F74" s="2"/>
    </row>
    <row r="75" spans="1:6" ht="15.75" x14ac:dyDescent="0.25">
      <c r="A75" s="30" t="str">
        <f>MEMBRO!A8</f>
        <v>Aluno 07</v>
      </c>
      <c r="B75" s="11"/>
      <c r="C75" s="11"/>
      <c r="D75" s="31">
        <f t="shared" si="6"/>
        <v>0</v>
      </c>
      <c r="E75" s="5"/>
    </row>
    <row r="76" spans="1:6" ht="15.75" x14ac:dyDescent="0.25">
      <c r="A76" s="30" t="str">
        <f>MEMBRO!A9</f>
        <v>Aluno 08</v>
      </c>
      <c r="B76" s="11"/>
      <c r="C76" s="11"/>
      <c r="D76" s="31">
        <f t="shared" si="6"/>
        <v>0</v>
      </c>
      <c r="E76" s="5"/>
    </row>
    <row r="77" spans="1:6" ht="15.75" x14ac:dyDescent="0.25">
      <c r="A77" s="30" t="str">
        <f>MEMBRO!A10</f>
        <v>Aluno 09</v>
      </c>
      <c r="B77" s="11"/>
      <c r="C77" s="11"/>
      <c r="D77" s="31">
        <f t="shared" si="6"/>
        <v>0</v>
      </c>
      <c r="E77" s="5"/>
      <c r="F77" s="2"/>
    </row>
    <row r="78" spans="1:6" ht="15.75" x14ac:dyDescent="0.25">
      <c r="A78" s="30" t="str">
        <f>MEMBRO!A11</f>
        <v>Aluno 10</v>
      </c>
      <c r="B78" s="11"/>
      <c r="C78" s="11"/>
      <c r="D78" s="31">
        <f t="shared" si="6"/>
        <v>0</v>
      </c>
      <c r="E78" s="5"/>
    </row>
    <row r="79" spans="1:6" ht="15.75" x14ac:dyDescent="0.25">
      <c r="A79" s="30" t="str">
        <f>MEMBRO!A12</f>
        <v>Aluno 11</v>
      </c>
      <c r="B79" s="11"/>
      <c r="C79" s="11"/>
      <c r="D79" s="31">
        <f t="shared" si="6"/>
        <v>0</v>
      </c>
      <c r="E79" s="5"/>
    </row>
    <row r="80" spans="1:6" ht="15.75" x14ac:dyDescent="0.25">
      <c r="A80" s="30" t="str">
        <f>MEMBRO!A13</f>
        <v>Aluno 12</v>
      </c>
      <c r="B80" s="11"/>
      <c r="C80" s="11"/>
      <c r="D80" s="31">
        <f t="shared" si="6"/>
        <v>0</v>
      </c>
      <c r="E80" s="5"/>
    </row>
    <row r="81" spans="1:9" ht="15.75" x14ac:dyDescent="0.25">
      <c r="A81" s="30" t="str">
        <f>MEMBRO!A14</f>
        <v>Aluno 13</v>
      </c>
      <c r="B81" s="11"/>
      <c r="C81" s="11"/>
      <c r="D81" s="31">
        <f t="shared" si="6"/>
        <v>0</v>
      </c>
      <c r="E81" s="5"/>
    </row>
    <row r="82" spans="1:9" ht="15.75" x14ac:dyDescent="0.25">
      <c r="A82" s="30" t="str">
        <f>MEMBRO!A15</f>
        <v>Aluno 14</v>
      </c>
      <c r="B82" s="11"/>
      <c r="C82" s="11"/>
      <c r="D82" s="31">
        <f t="shared" si="6"/>
        <v>0</v>
      </c>
      <c r="E82" s="5"/>
    </row>
    <row r="83" spans="1:9" ht="15.75" x14ac:dyDescent="0.25">
      <c r="A83" s="30" t="str">
        <f>MEMBRO!A16</f>
        <v>Aluno 15</v>
      </c>
      <c r="B83" s="11"/>
      <c r="C83" s="11"/>
      <c r="D83" s="31">
        <f t="shared" si="6"/>
        <v>0</v>
      </c>
      <c r="E83" s="5"/>
    </row>
    <row r="84" spans="1:9" ht="15.75" x14ac:dyDescent="0.25">
      <c r="A84" s="30" t="str">
        <f>MEMBRO!A17</f>
        <v>Aluno 16</v>
      </c>
      <c r="B84" s="11"/>
      <c r="C84" s="11"/>
      <c r="D84" s="31">
        <f t="shared" si="6"/>
        <v>0</v>
      </c>
      <c r="E84" s="5"/>
    </row>
    <row r="85" spans="1:9" ht="15.75" x14ac:dyDescent="0.25">
      <c r="A85" s="30" t="str">
        <f>MEMBRO!A18</f>
        <v>Aluno 17</v>
      </c>
      <c r="B85" s="11"/>
      <c r="C85" s="11"/>
      <c r="D85" s="31">
        <f t="shared" si="6"/>
        <v>0</v>
      </c>
      <c r="E85" s="5"/>
    </row>
    <row r="86" spans="1:9" ht="15.75" x14ac:dyDescent="0.25">
      <c r="A86" s="30" t="str">
        <f>MEMBRO!A19</f>
        <v>Aluno 18</v>
      </c>
      <c r="B86" s="11"/>
      <c r="C86" s="11"/>
      <c r="D86" s="31">
        <f t="shared" si="6"/>
        <v>0</v>
      </c>
      <c r="E86" s="5"/>
    </row>
    <row r="87" spans="1:9" ht="15.75" x14ac:dyDescent="0.25">
      <c r="A87" s="30" t="str">
        <f>MEMBRO!A20</f>
        <v>Aluno 19</v>
      </c>
      <c r="B87" s="37"/>
      <c r="C87" s="37"/>
      <c r="D87" s="31">
        <f t="shared" si="6"/>
        <v>0</v>
      </c>
      <c r="E87" s="5"/>
    </row>
    <row r="88" spans="1:9" ht="16.5" thickBot="1" x14ac:dyDescent="0.3">
      <c r="A88" s="30" t="str">
        <f>MEMBRO!A21</f>
        <v>Aluno 20</v>
      </c>
      <c r="B88" s="37"/>
      <c r="C88" s="37"/>
      <c r="D88" s="31">
        <f t="shared" ref="D88" si="7">SUM(B88*20,C88)</f>
        <v>0</v>
      </c>
      <c r="E88" s="5"/>
    </row>
    <row r="89" spans="1:9" ht="15.75" customHeight="1" thickBot="1" x14ac:dyDescent="0.3">
      <c r="A89" s="249" t="s">
        <v>21</v>
      </c>
      <c r="B89" s="253" t="s">
        <v>46</v>
      </c>
      <c r="C89" s="254"/>
      <c r="D89" s="254"/>
      <c r="E89" s="255"/>
      <c r="F89" s="207" t="s">
        <v>0</v>
      </c>
      <c r="G89" s="250" t="s">
        <v>50</v>
      </c>
      <c r="H89" s="250" t="s">
        <v>51</v>
      </c>
      <c r="I89" s="207" t="s">
        <v>39</v>
      </c>
    </row>
    <row r="90" spans="1:9" ht="16.5" thickBot="1" x14ac:dyDescent="0.3">
      <c r="A90" s="206"/>
      <c r="B90" s="98" t="s">
        <v>47</v>
      </c>
      <c r="C90" s="99" t="s">
        <v>48</v>
      </c>
      <c r="D90" s="100" t="s">
        <v>62</v>
      </c>
      <c r="E90" s="101" t="s">
        <v>49</v>
      </c>
      <c r="F90" s="208"/>
      <c r="G90" s="251"/>
      <c r="H90" s="251"/>
      <c r="I90" s="208"/>
    </row>
    <row r="91" spans="1:9" ht="15.75" x14ac:dyDescent="0.25">
      <c r="A91" s="30" t="str">
        <f>MEMBRO!A2</f>
        <v>Aluno 01</v>
      </c>
      <c r="B91" s="18">
        <f t="shared" ref="B91:B110" si="8">D3</f>
        <v>0</v>
      </c>
      <c r="C91" s="18">
        <f t="shared" ref="C91:C110" si="9">D25</f>
        <v>0</v>
      </c>
      <c r="D91" s="18">
        <f t="shared" ref="D91:D110" si="10">D47</f>
        <v>0</v>
      </c>
      <c r="E91" s="18">
        <f t="shared" ref="E91:E110" si="11">D69</f>
        <v>0</v>
      </c>
      <c r="F91" s="31">
        <f>SUM(B91:E91)</f>
        <v>0</v>
      </c>
      <c r="G91" s="31">
        <f>ListaExercicios!L47</f>
        <v>0</v>
      </c>
      <c r="H91" s="31">
        <f>SUM(F91:G91)</f>
        <v>0</v>
      </c>
      <c r="I91" s="31" t="str">
        <f>IF(H91&gt;=270,"ANALISTA",IF(AND(H91&gt;=230,H91&lt;270),"PROGRAMADOR",IF(AND(H91&gt;=190,H91&lt;230),"APRENDIZ","AMADOR")))</f>
        <v>AMADOR</v>
      </c>
    </row>
    <row r="92" spans="1:9" ht="15.75" x14ac:dyDescent="0.25">
      <c r="A92" s="30" t="str">
        <f>MEMBRO!A3</f>
        <v>Aluno 02</v>
      </c>
      <c r="B92" s="18">
        <f t="shared" si="8"/>
        <v>0</v>
      </c>
      <c r="C92" s="18">
        <f t="shared" si="9"/>
        <v>0</v>
      </c>
      <c r="D92" s="18">
        <f t="shared" si="10"/>
        <v>0</v>
      </c>
      <c r="E92" s="18">
        <f t="shared" si="11"/>
        <v>0</v>
      </c>
      <c r="F92" s="31">
        <f t="shared" ref="F92:F109" si="12">SUM(B92:E92)</f>
        <v>0</v>
      </c>
      <c r="G92" s="31">
        <f>ListaExercicios!L48</f>
        <v>0</v>
      </c>
      <c r="H92" s="31">
        <f t="shared" ref="H92:H109" si="13">SUM(F92:G92)</f>
        <v>0</v>
      </c>
      <c r="I92" s="31" t="str">
        <f t="shared" ref="I92:I109" si="14">IF(H92&gt;=270,"ANALISTA",IF(AND(H92&gt;=230,H92&lt;270),"PROGRAMADOR",IF(AND(H92&gt;=190,H92&lt;230),"APRENDIZ","AMADOR")))</f>
        <v>AMADOR</v>
      </c>
    </row>
    <row r="93" spans="1:9" ht="15.75" x14ac:dyDescent="0.25">
      <c r="A93" s="30" t="str">
        <f>MEMBRO!A4</f>
        <v>Aluno 03</v>
      </c>
      <c r="B93" s="18">
        <f t="shared" si="8"/>
        <v>0</v>
      </c>
      <c r="C93" s="18">
        <f t="shared" si="9"/>
        <v>0</v>
      </c>
      <c r="D93" s="18">
        <f t="shared" si="10"/>
        <v>0</v>
      </c>
      <c r="E93" s="18">
        <f t="shared" si="11"/>
        <v>0</v>
      </c>
      <c r="F93" s="31">
        <f t="shared" si="12"/>
        <v>0</v>
      </c>
      <c r="G93" s="31">
        <f>ListaExercicios!L49</f>
        <v>0</v>
      </c>
      <c r="H93" s="31">
        <f t="shared" si="13"/>
        <v>0</v>
      </c>
      <c r="I93" s="31" t="str">
        <f t="shared" si="14"/>
        <v>AMADOR</v>
      </c>
    </row>
    <row r="94" spans="1:9" ht="15.75" x14ac:dyDescent="0.25">
      <c r="A94" s="30" t="str">
        <f>MEMBRO!A5</f>
        <v>Aluno 04</v>
      </c>
      <c r="B94" s="18">
        <f t="shared" si="8"/>
        <v>0</v>
      </c>
      <c r="C94" s="18">
        <f t="shared" si="9"/>
        <v>0</v>
      </c>
      <c r="D94" s="18">
        <f t="shared" si="10"/>
        <v>0</v>
      </c>
      <c r="E94" s="18">
        <f t="shared" si="11"/>
        <v>0</v>
      </c>
      <c r="F94" s="31">
        <f t="shared" si="12"/>
        <v>0</v>
      </c>
      <c r="G94" s="31">
        <f>ListaExercicios!L50</f>
        <v>0</v>
      </c>
      <c r="H94" s="31">
        <f t="shared" si="13"/>
        <v>0</v>
      </c>
      <c r="I94" s="31" t="str">
        <f t="shared" si="14"/>
        <v>AMADOR</v>
      </c>
    </row>
    <row r="95" spans="1:9" ht="15.75" x14ac:dyDescent="0.25">
      <c r="A95" s="30" t="str">
        <f>MEMBRO!A6</f>
        <v>Aluno 05</v>
      </c>
      <c r="B95" s="18">
        <f t="shared" si="8"/>
        <v>0</v>
      </c>
      <c r="C95" s="18">
        <f t="shared" si="9"/>
        <v>0</v>
      </c>
      <c r="D95" s="18">
        <f t="shared" si="10"/>
        <v>0</v>
      </c>
      <c r="E95" s="18">
        <f t="shared" si="11"/>
        <v>0</v>
      </c>
      <c r="F95" s="31">
        <f t="shared" si="12"/>
        <v>0</v>
      </c>
      <c r="G95" s="31">
        <f>ListaExercicios!L51</f>
        <v>0</v>
      </c>
      <c r="H95" s="31">
        <f t="shared" si="13"/>
        <v>0</v>
      </c>
      <c r="I95" s="31" t="str">
        <f t="shared" si="14"/>
        <v>AMADOR</v>
      </c>
    </row>
    <row r="96" spans="1:9" ht="15.75" x14ac:dyDescent="0.25">
      <c r="A96" s="30" t="str">
        <f>MEMBRO!A7</f>
        <v>Aluno 06</v>
      </c>
      <c r="B96" s="18">
        <f t="shared" si="8"/>
        <v>0</v>
      </c>
      <c r="C96" s="18">
        <f t="shared" si="9"/>
        <v>0</v>
      </c>
      <c r="D96" s="18">
        <f t="shared" si="10"/>
        <v>0</v>
      </c>
      <c r="E96" s="18">
        <f t="shared" si="11"/>
        <v>0</v>
      </c>
      <c r="F96" s="31">
        <f t="shared" si="12"/>
        <v>0</v>
      </c>
      <c r="G96" s="31">
        <f>ListaExercicios!L52</f>
        <v>0</v>
      </c>
      <c r="H96" s="31">
        <f t="shared" si="13"/>
        <v>0</v>
      </c>
      <c r="I96" s="31" t="str">
        <f t="shared" si="14"/>
        <v>AMADOR</v>
      </c>
    </row>
    <row r="97" spans="1:9" ht="15.75" x14ac:dyDescent="0.25">
      <c r="A97" s="30" t="str">
        <f>MEMBRO!A8</f>
        <v>Aluno 07</v>
      </c>
      <c r="B97" s="18">
        <f t="shared" si="8"/>
        <v>0</v>
      </c>
      <c r="C97" s="18">
        <f t="shared" si="9"/>
        <v>0</v>
      </c>
      <c r="D97" s="18">
        <f t="shared" si="10"/>
        <v>0</v>
      </c>
      <c r="E97" s="18">
        <f t="shared" si="11"/>
        <v>0</v>
      </c>
      <c r="F97" s="31">
        <f t="shared" si="12"/>
        <v>0</v>
      </c>
      <c r="G97" s="31">
        <f>ListaExercicios!L53</f>
        <v>0</v>
      </c>
      <c r="H97" s="31">
        <f t="shared" si="13"/>
        <v>0</v>
      </c>
      <c r="I97" s="31" t="str">
        <f t="shared" si="14"/>
        <v>AMADOR</v>
      </c>
    </row>
    <row r="98" spans="1:9" ht="15.75" x14ac:dyDescent="0.25">
      <c r="A98" s="30" t="str">
        <f>MEMBRO!A9</f>
        <v>Aluno 08</v>
      </c>
      <c r="B98" s="18">
        <f t="shared" si="8"/>
        <v>0</v>
      </c>
      <c r="C98" s="18">
        <f t="shared" si="9"/>
        <v>0</v>
      </c>
      <c r="D98" s="18">
        <f t="shared" si="10"/>
        <v>0</v>
      </c>
      <c r="E98" s="18">
        <f t="shared" si="11"/>
        <v>0</v>
      </c>
      <c r="F98" s="31">
        <f t="shared" si="12"/>
        <v>0</v>
      </c>
      <c r="G98" s="31">
        <f>ListaExercicios!L54</f>
        <v>0</v>
      </c>
      <c r="H98" s="31">
        <f t="shared" si="13"/>
        <v>0</v>
      </c>
      <c r="I98" s="31" t="str">
        <f t="shared" si="14"/>
        <v>AMADOR</v>
      </c>
    </row>
    <row r="99" spans="1:9" ht="15.75" x14ac:dyDescent="0.25">
      <c r="A99" s="30" t="str">
        <f>MEMBRO!A10</f>
        <v>Aluno 09</v>
      </c>
      <c r="B99" s="18">
        <f t="shared" si="8"/>
        <v>0</v>
      </c>
      <c r="C99" s="18">
        <f t="shared" si="9"/>
        <v>0</v>
      </c>
      <c r="D99" s="18">
        <f t="shared" si="10"/>
        <v>0</v>
      </c>
      <c r="E99" s="18">
        <f t="shared" si="11"/>
        <v>0</v>
      </c>
      <c r="F99" s="31">
        <f t="shared" si="12"/>
        <v>0</v>
      </c>
      <c r="G99" s="31">
        <f>ListaExercicios!L55</f>
        <v>0</v>
      </c>
      <c r="H99" s="31">
        <f t="shared" si="13"/>
        <v>0</v>
      </c>
      <c r="I99" s="31" t="str">
        <f t="shared" si="14"/>
        <v>AMADOR</v>
      </c>
    </row>
    <row r="100" spans="1:9" ht="15.75" x14ac:dyDescent="0.25">
      <c r="A100" s="30" t="str">
        <f>MEMBRO!A11</f>
        <v>Aluno 10</v>
      </c>
      <c r="B100" s="18">
        <f t="shared" si="8"/>
        <v>0</v>
      </c>
      <c r="C100" s="18">
        <f t="shared" si="9"/>
        <v>0</v>
      </c>
      <c r="D100" s="18">
        <f t="shared" si="10"/>
        <v>0</v>
      </c>
      <c r="E100" s="18">
        <f t="shared" si="11"/>
        <v>0</v>
      </c>
      <c r="F100" s="31">
        <f t="shared" si="12"/>
        <v>0</v>
      </c>
      <c r="G100" s="31">
        <f>ListaExercicios!L56</f>
        <v>0</v>
      </c>
      <c r="H100" s="31">
        <f t="shared" si="13"/>
        <v>0</v>
      </c>
      <c r="I100" s="31" t="str">
        <f t="shared" si="14"/>
        <v>AMADOR</v>
      </c>
    </row>
    <row r="101" spans="1:9" ht="15.75" x14ac:dyDescent="0.25">
      <c r="A101" s="30" t="str">
        <f>MEMBRO!A12</f>
        <v>Aluno 11</v>
      </c>
      <c r="B101" s="18">
        <f t="shared" si="8"/>
        <v>0</v>
      </c>
      <c r="C101" s="18">
        <f t="shared" si="9"/>
        <v>0</v>
      </c>
      <c r="D101" s="18">
        <f t="shared" si="10"/>
        <v>0</v>
      </c>
      <c r="E101" s="18">
        <f t="shared" si="11"/>
        <v>0</v>
      </c>
      <c r="F101" s="31">
        <f t="shared" si="12"/>
        <v>0</v>
      </c>
      <c r="G101" s="31">
        <f>ListaExercicios!L57</f>
        <v>0</v>
      </c>
      <c r="H101" s="31">
        <f t="shared" si="13"/>
        <v>0</v>
      </c>
      <c r="I101" s="31" t="str">
        <f t="shared" si="14"/>
        <v>AMADOR</v>
      </c>
    </row>
    <row r="102" spans="1:9" ht="15.75" x14ac:dyDescent="0.25">
      <c r="A102" s="30" t="str">
        <f>MEMBRO!A13</f>
        <v>Aluno 12</v>
      </c>
      <c r="B102" s="18">
        <f t="shared" si="8"/>
        <v>0</v>
      </c>
      <c r="C102" s="18">
        <f t="shared" si="9"/>
        <v>0</v>
      </c>
      <c r="D102" s="18">
        <f t="shared" si="10"/>
        <v>0</v>
      </c>
      <c r="E102" s="18">
        <f t="shared" si="11"/>
        <v>0</v>
      </c>
      <c r="F102" s="31">
        <f t="shared" si="12"/>
        <v>0</v>
      </c>
      <c r="G102" s="31">
        <f>ListaExercicios!L58</f>
        <v>0</v>
      </c>
      <c r="H102" s="31">
        <f t="shared" si="13"/>
        <v>0</v>
      </c>
      <c r="I102" s="31" t="str">
        <f t="shared" si="14"/>
        <v>AMADOR</v>
      </c>
    </row>
    <row r="103" spans="1:9" ht="15.75" x14ac:dyDescent="0.25">
      <c r="A103" s="30" t="str">
        <f>MEMBRO!A14</f>
        <v>Aluno 13</v>
      </c>
      <c r="B103" s="18">
        <f t="shared" si="8"/>
        <v>0</v>
      </c>
      <c r="C103" s="18">
        <f t="shared" si="9"/>
        <v>0</v>
      </c>
      <c r="D103" s="18">
        <f t="shared" si="10"/>
        <v>0</v>
      </c>
      <c r="E103" s="18">
        <f t="shared" si="11"/>
        <v>0</v>
      </c>
      <c r="F103" s="31">
        <f t="shared" si="12"/>
        <v>0</v>
      </c>
      <c r="G103" s="31">
        <f>ListaExercicios!L59</f>
        <v>0</v>
      </c>
      <c r="H103" s="31">
        <f t="shared" si="13"/>
        <v>0</v>
      </c>
      <c r="I103" s="31" t="str">
        <f t="shared" si="14"/>
        <v>AMADOR</v>
      </c>
    </row>
    <row r="104" spans="1:9" ht="15.75" x14ac:dyDescent="0.25">
      <c r="A104" s="30" t="str">
        <f>MEMBRO!A15</f>
        <v>Aluno 14</v>
      </c>
      <c r="B104" s="18">
        <f t="shared" si="8"/>
        <v>0</v>
      </c>
      <c r="C104" s="18">
        <f t="shared" si="9"/>
        <v>0</v>
      </c>
      <c r="D104" s="18">
        <f t="shared" si="10"/>
        <v>0</v>
      </c>
      <c r="E104" s="18">
        <f t="shared" si="11"/>
        <v>0</v>
      </c>
      <c r="F104" s="31">
        <f t="shared" si="12"/>
        <v>0</v>
      </c>
      <c r="G104" s="31">
        <f>ListaExercicios!L60</f>
        <v>0</v>
      </c>
      <c r="H104" s="31">
        <f t="shared" si="13"/>
        <v>0</v>
      </c>
      <c r="I104" s="31" t="str">
        <f t="shared" si="14"/>
        <v>AMADOR</v>
      </c>
    </row>
    <row r="105" spans="1:9" ht="15.75" x14ac:dyDescent="0.25">
      <c r="A105" s="30" t="str">
        <f>MEMBRO!A16</f>
        <v>Aluno 15</v>
      </c>
      <c r="B105" s="18">
        <f t="shared" si="8"/>
        <v>0</v>
      </c>
      <c r="C105" s="18">
        <f t="shared" si="9"/>
        <v>0</v>
      </c>
      <c r="D105" s="18">
        <f t="shared" si="10"/>
        <v>0</v>
      </c>
      <c r="E105" s="18">
        <f t="shared" si="11"/>
        <v>0</v>
      </c>
      <c r="F105" s="31">
        <f t="shared" si="12"/>
        <v>0</v>
      </c>
      <c r="G105" s="31">
        <f>ListaExercicios!L61</f>
        <v>0</v>
      </c>
      <c r="H105" s="31">
        <f t="shared" si="13"/>
        <v>0</v>
      </c>
      <c r="I105" s="31" t="str">
        <f t="shared" si="14"/>
        <v>AMADOR</v>
      </c>
    </row>
    <row r="106" spans="1:9" ht="15.75" x14ac:dyDescent="0.25">
      <c r="A106" s="30" t="str">
        <f>MEMBRO!A17</f>
        <v>Aluno 16</v>
      </c>
      <c r="B106" s="18">
        <f t="shared" si="8"/>
        <v>0</v>
      </c>
      <c r="C106" s="18">
        <f t="shared" si="9"/>
        <v>0</v>
      </c>
      <c r="D106" s="18">
        <f t="shared" si="10"/>
        <v>0</v>
      </c>
      <c r="E106" s="18">
        <f t="shared" si="11"/>
        <v>0</v>
      </c>
      <c r="F106" s="31">
        <f t="shared" si="12"/>
        <v>0</v>
      </c>
      <c r="G106" s="31">
        <f>ListaExercicios!L62</f>
        <v>0</v>
      </c>
      <c r="H106" s="31">
        <f t="shared" si="13"/>
        <v>0</v>
      </c>
      <c r="I106" s="31" t="str">
        <f t="shared" si="14"/>
        <v>AMADOR</v>
      </c>
    </row>
    <row r="107" spans="1:9" ht="15.75" x14ac:dyDescent="0.25">
      <c r="A107" s="30" t="str">
        <f>MEMBRO!A18</f>
        <v>Aluno 17</v>
      </c>
      <c r="B107" s="18">
        <f t="shared" si="8"/>
        <v>0</v>
      </c>
      <c r="C107" s="18">
        <f t="shared" si="9"/>
        <v>0</v>
      </c>
      <c r="D107" s="18">
        <f t="shared" si="10"/>
        <v>0</v>
      </c>
      <c r="E107" s="18">
        <f t="shared" si="11"/>
        <v>0</v>
      </c>
      <c r="F107" s="31">
        <f t="shared" si="12"/>
        <v>0</v>
      </c>
      <c r="G107" s="31">
        <f>ListaExercicios!L63</f>
        <v>0</v>
      </c>
      <c r="H107" s="31">
        <f t="shared" si="13"/>
        <v>0</v>
      </c>
      <c r="I107" s="31" t="str">
        <f t="shared" si="14"/>
        <v>AMADOR</v>
      </c>
    </row>
    <row r="108" spans="1:9" ht="15.75" x14ac:dyDescent="0.25">
      <c r="A108" s="36" t="str">
        <f>MEMBRO!A19</f>
        <v>Aluno 18</v>
      </c>
      <c r="B108" s="18">
        <f t="shared" si="8"/>
        <v>0</v>
      </c>
      <c r="C108" s="18">
        <f t="shared" si="9"/>
        <v>0</v>
      </c>
      <c r="D108" s="18">
        <f t="shared" si="10"/>
        <v>0</v>
      </c>
      <c r="E108" s="18">
        <f t="shared" si="11"/>
        <v>0</v>
      </c>
      <c r="F108" s="31">
        <f t="shared" si="12"/>
        <v>0</v>
      </c>
      <c r="G108" s="31">
        <f>ListaExercicios!L64</f>
        <v>0</v>
      </c>
      <c r="H108" s="31">
        <f t="shared" si="13"/>
        <v>0</v>
      </c>
      <c r="I108" s="31" t="str">
        <f t="shared" si="14"/>
        <v>AMADOR</v>
      </c>
    </row>
    <row r="109" spans="1:9" ht="15.75" x14ac:dyDescent="0.25">
      <c r="A109" s="167" t="str">
        <f>MEMBRO!A20</f>
        <v>Aluno 19</v>
      </c>
      <c r="B109" s="18">
        <f t="shared" si="8"/>
        <v>0</v>
      </c>
      <c r="C109" s="18">
        <f t="shared" si="9"/>
        <v>0</v>
      </c>
      <c r="D109" s="18">
        <f t="shared" si="10"/>
        <v>0</v>
      </c>
      <c r="E109" s="59">
        <f t="shared" si="11"/>
        <v>0</v>
      </c>
      <c r="F109" s="31">
        <f t="shared" si="12"/>
        <v>0</v>
      </c>
      <c r="G109" s="31">
        <f>ListaExercicios!L65</f>
        <v>0</v>
      </c>
      <c r="H109" s="31">
        <f t="shared" si="13"/>
        <v>0</v>
      </c>
      <c r="I109" s="31" t="str">
        <f t="shared" si="14"/>
        <v>AMADOR</v>
      </c>
    </row>
    <row r="110" spans="1:9" ht="16.5" thickBot="1" x14ac:dyDescent="0.3">
      <c r="A110" s="167" t="str">
        <f>MEMBRO!A21</f>
        <v>Aluno 20</v>
      </c>
      <c r="B110" s="18">
        <f t="shared" si="8"/>
        <v>0</v>
      </c>
      <c r="C110" s="18">
        <f t="shared" si="9"/>
        <v>0</v>
      </c>
      <c r="D110" s="18">
        <f t="shared" si="10"/>
        <v>0</v>
      </c>
      <c r="E110" s="59">
        <f t="shared" si="11"/>
        <v>0</v>
      </c>
      <c r="F110" s="31">
        <f t="shared" ref="F110" si="15">SUM(B110:E110)</f>
        <v>0</v>
      </c>
      <c r="G110" s="31">
        <f>ListaExercicios!L66</f>
        <v>0</v>
      </c>
      <c r="H110" s="31">
        <f t="shared" ref="H110" si="16">SUM(F110:G110)</f>
        <v>0</v>
      </c>
      <c r="I110" s="31" t="str">
        <f t="shared" ref="I110" si="17">IF(H110&gt;=270,"ANALISTA",IF(AND(H110&gt;=230,H110&lt;270),"PROGRAMADOR",IF(AND(H110&gt;=190,H110&lt;230),"APRENDIZ","AMADOR")))</f>
        <v>AMADOR</v>
      </c>
    </row>
    <row r="111" spans="1:9" ht="16.5" thickBot="1" x14ac:dyDescent="0.3">
      <c r="A111" s="34"/>
      <c r="B111" s="61"/>
      <c r="C111" s="61"/>
      <c r="D111" s="62"/>
      <c r="E111" s="62"/>
      <c r="F111" s="63"/>
      <c r="G111" s="63"/>
      <c r="H111" s="63"/>
      <c r="I111" s="63"/>
    </row>
  </sheetData>
  <mergeCells count="25">
    <mergeCell ref="D67:D68"/>
    <mergeCell ref="B89:E89"/>
    <mergeCell ref="D1:D2"/>
    <mergeCell ref="B23:C23"/>
    <mergeCell ref="D23:D24"/>
    <mergeCell ref="B45:C45"/>
    <mergeCell ref="D45:D46"/>
    <mergeCell ref="A1:A2"/>
    <mergeCell ref="A23:A24"/>
    <mergeCell ref="A45:A46"/>
    <mergeCell ref="A67:A68"/>
    <mergeCell ref="B1:C1"/>
    <mergeCell ref="B67:C67"/>
    <mergeCell ref="A89:A90"/>
    <mergeCell ref="F89:F90"/>
    <mergeCell ref="I89:I90"/>
    <mergeCell ref="G89:G90"/>
    <mergeCell ref="H89:H90"/>
    <mergeCell ref="G3:H3"/>
    <mergeCell ref="G5:G7"/>
    <mergeCell ref="G8:G10"/>
    <mergeCell ref="H8:H10"/>
    <mergeCell ref="G11:G12"/>
    <mergeCell ref="H11:H12"/>
    <mergeCell ref="H5:H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showGridLines="0" topLeftCell="C87" workbookViewId="0">
      <selection activeCell="M89" sqref="M89"/>
    </sheetView>
  </sheetViews>
  <sheetFormatPr defaultRowHeight="12.75" x14ac:dyDescent="0.2"/>
  <cols>
    <col min="1" max="1" width="44.5703125" bestFit="1" customWidth="1"/>
    <col min="2" max="2" width="19.85546875" bestFit="1" customWidth="1"/>
    <col min="3" max="3" width="32.28515625" bestFit="1" customWidth="1"/>
    <col min="4" max="4" width="11.42578125" bestFit="1" customWidth="1"/>
    <col min="5" max="5" width="13.5703125" customWidth="1"/>
    <col min="6" max="6" width="10.7109375" customWidth="1"/>
    <col min="7" max="7" width="29.85546875" customWidth="1"/>
    <col min="9" max="9" width="11.140625" customWidth="1"/>
    <col min="10" max="10" width="16.28515625" customWidth="1"/>
  </cols>
  <sheetData>
    <row r="1" spans="1:7" ht="15.75" x14ac:dyDescent="0.25">
      <c r="A1" s="205" t="s">
        <v>21</v>
      </c>
      <c r="B1" s="233" t="s">
        <v>69</v>
      </c>
      <c r="C1" s="234"/>
      <c r="D1" s="207" t="s">
        <v>0</v>
      </c>
      <c r="E1" s="102"/>
    </row>
    <row r="2" spans="1:7" ht="16.5" thickBot="1" x14ac:dyDescent="0.3">
      <c r="A2" s="206"/>
      <c r="B2" s="200" t="s">
        <v>141</v>
      </c>
      <c r="C2" s="39" t="s">
        <v>71</v>
      </c>
      <c r="D2" s="208"/>
      <c r="E2" s="103"/>
    </row>
    <row r="3" spans="1:7" ht="15.75" x14ac:dyDescent="0.25">
      <c r="A3" s="30" t="str">
        <f>MEMBRO!A2</f>
        <v>Aluno 01</v>
      </c>
      <c r="B3" s="18"/>
      <c r="C3" s="18"/>
      <c r="D3" s="31">
        <f>SUM(B3*7.5,C3)</f>
        <v>0</v>
      </c>
      <c r="E3" s="5"/>
      <c r="F3" s="239" t="s">
        <v>148</v>
      </c>
      <c r="G3" s="240"/>
    </row>
    <row r="4" spans="1:7" ht="15.75" x14ac:dyDescent="0.25">
      <c r="A4" s="30" t="str">
        <f>MEMBRO!A3</f>
        <v>Aluno 02</v>
      </c>
      <c r="B4" s="32"/>
      <c r="C4" s="11"/>
      <c r="D4" s="31">
        <f t="shared" ref="D4:D22" si="0">SUM(B4*7.5,C4)</f>
        <v>0</v>
      </c>
      <c r="E4" s="5"/>
      <c r="F4" s="199" t="s">
        <v>167</v>
      </c>
      <c r="G4" s="186" t="s">
        <v>168</v>
      </c>
    </row>
    <row r="5" spans="1:7" ht="15.75" x14ac:dyDescent="0.25">
      <c r="A5" s="30" t="str">
        <f>MEMBRO!A4</f>
        <v>Aluno 03</v>
      </c>
      <c r="B5" s="11"/>
      <c r="C5" s="11"/>
      <c r="D5" s="31">
        <f t="shared" si="0"/>
        <v>0</v>
      </c>
      <c r="E5" s="5"/>
      <c r="F5" s="241" t="s">
        <v>169</v>
      </c>
      <c r="G5" s="246" t="s">
        <v>164</v>
      </c>
    </row>
    <row r="6" spans="1:7" ht="15.75" x14ac:dyDescent="0.25">
      <c r="A6" s="30" t="str">
        <f>MEMBRO!A5</f>
        <v>Aluno 04</v>
      </c>
      <c r="B6" s="11"/>
      <c r="C6" s="11"/>
      <c r="D6" s="31">
        <f t="shared" si="0"/>
        <v>0</v>
      </c>
      <c r="E6" s="5"/>
      <c r="F6" s="241"/>
      <c r="G6" s="247"/>
    </row>
    <row r="7" spans="1:7" ht="15.75" x14ac:dyDescent="0.25">
      <c r="A7" s="30" t="str">
        <f>MEMBRO!A6</f>
        <v>Aluno 05</v>
      </c>
      <c r="B7" s="11"/>
      <c r="C7" s="11"/>
      <c r="D7" s="31">
        <f t="shared" si="0"/>
        <v>0</v>
      </c>
      <c r="E7" s="5"/>
      <c r="F7" s="241"/>
      <c r="G7" s="248"/>
    </row>
    <row r="8" spans="1:7" ht="15.75" x14ac:dyDescent="0.25">
      <c r="A8" s="30" t="str">
        <f>MEMBRO!A7</f>
        <v>Aluno 06</v>
      </c>
      <c r="B8" s="32"/>
      <c r="C8" s="11"/>
      <c r="D8" s="31">
        <f t="shared" si="0"/>
        <v>0</v>
      </c>
      <c r="E8" s="5"/>
      <c r="F8" s="242" t="s">
        <v>170</v>
      </c>
      <c r="G8" s="243" t="s">
        <v>165</v>
      </c>
    </row>
    <row r="9" spans="1:7" ht="15.75" x14ac:dyDescent="0.25">
      <c r="A9" s="30" t="str">
        <f>MEMBRO!A8</f>
        <v>Aluno 07</v>
      </c>
      <c r="B9" s="11"/>
      <c r="C9" s="11"/>
      <c r="D9" s="31">
        <f t="shared" si="0"/>
        <v>0</v>
      </c>
      <c r="E9" s="5"/>
      <c r="F9" s="242"/>
      <c r="G9" s="243"/>
    </row>
    <row r="10" spans="1:7" ht="15.75" x14ac:dyDescent="0.25">
      <c r="A10" s="30" t="str">
        <f>MEMBRO!A9</f>
        <v>Aluno 08</v>
      </c>
      <c r="B10" s="32"/>
      <c r="C10" s="11"/>
      <c r="D10" s="31">
        <f t="shared" si="0"/>
        <v>0</v>
      </c>
      <c r="E10" s="5"/>
      <c r="F10" s="242"/>
      <c r="G10" s="243"/>
    </row>
    <row r="11" spans="1:7" ht="15.75" x14ac:dyDescent="0.25">
      <c r="A11" s="30" t="str">
        <f>MEMBRO!A10</f>
        <v>Aluno 09</v>
      </c>
      <c r="B11" s="11"/>
      <c r="C11" s="11"/>
      <c r="D11" s="31">
        <f t="shared" si="0"/>
        <v>0</v>
      </c>
      <c r="E11" s="5"/>
      <c r="F11" s="242" t="s">
        <v>171</v>
      </c>
      <c r="G11" s="243" t="s">
        <v>166</v>
      </c>
    </row>
    <row r="12" spans="1:7" ht="16.5" thickBot="1" x14ac:dyDescent="0.3">
      <c r="A12" s="30" t="str">
        <f>MEMBRO!A11</f>
        <v>Aluno 10</v>
      </c>
      <c r="B12" s="32"/>
      <c r="C12" s="11"/>
      <c r="D12" s="31">
        <f t="shared" si="0"/>
        <v>0</v>
      </c>
      <c r="E12" s="5"/>
      <c r="F12" s="244"/>
      <c r="G12" s="245"/>
    </row>
    <row r="13" spans="1:7" ht="15.75" x14ac:dyDescent="0.25">
      <c r="A13" s="30" t="str">
        <f>MEMBRO!A12</f>
        <v>Aluno 11</v>
      </c>
      <c r="B13" s="11"/>
      <c r="C13" s="11"/>
      <c r="D13" s="31">
        <f t="shared" si="0"/>
        <v>0</v>
      </c>
      <c r="E13" s="5"/>
    </row>
    <row r="14" spans="1:7" ht="15.75" x14ac:dyDescent="0.25">
      <c r="A14" s="30" t="str">
        <f>MEMBRO!A13</f>
        <v>Aluno 12</v>
      </c>
      <c r="B14" s="11"/>
      <c r="C14" s="11"/>
      <c r="D14" s="31">
        <f t="shared" si="0"/>
        <v>0</v>
      </c>
      <c r="E14" s="5"/>
    </row>
    <row r="15" spans="1:7" ht="15.75" x14ac:dyDescent="0.25">
      <c r="A15" s="30" t="str">
        <f>MEMBRO!A14</f>
        <v>Aluno 13</v>
      </c>
      <c r="B15" s="11"/>
      <c r="C15" s="11"/>
      <c r="D15" s="31">
        <f t="shared" si="0"/>
        <v>0</v>
      </c>
      <c r="E15" s="5"/>
    </row>
    <row r="16" spans="1:7" ht="15.75" x14ac:dyDescent="0.25">
      <c r="A16" s="30" t="str">
        <f>MEMBRO!A15</f>
        <v>Aluno 14</v>
      </c>
      <c r="B16" s="11"/>
      <c r="C16" s="11"/>
      <c r="D16" s="31">
        <f t="shared" si="0"/>
        <v>0</v>
      </c>
      <c r="E16" s="5"/>
    </row>
    <row r="17" spans="1:5" ht="15.75" x14ac:dyDescent="0.25">
      <c r="A17" s="30" t="str">
        <f>MEMBRO!A16</f>
        <v>Aluno 15</v>
      </c>
      <c r="B17" s="11"/>
      <c r="C17" s="11"/>
      <c r="D17" s="31">
        <f t="shared" si="0"/>
        <v>0</v>
      </c>
      <c r="E17" s="5"/>
    </row>
    <row r="18" spans="1:5" ht="15.75" x14ac:dyDescent="0.25">
      <c r="A18" s="30" t="str">
        <f>MEMBRO!A17</f>
        <v>Aluno 16</v>
      </c>
      <c r="B18" s="11"/>
      <c r="C18" s="11"/>
      <c r="D18" s="31">
        <f t="shared" si="0"/>
        <v>0</v>
      </c>
      <c r="E18" s="5"/>
    </row>
    <row r="19" spans="1:5" ht="15.75" x14ac:dyDescent="0.25">
      <c r="A19" s="30" t="str">
        <f>MEMBRO!A18</f>
        <v>Aluno 17</v>
      </c>
      <c r="B19" s="11"/>
      <c r="C19" s="11"/>
      <c r="D19" s="31">
        <f t="shared" si="0"/>
        <v>0</v>
      </c>
      <c r="E19" s="5"/>
    </row>
    <row r="20" spans="1:5" ht="15.75" x14ac:dyDescent="0.25">
      <c r="A20" s="30" t="str">
        <f>MEMBRO!A19</f>
        <v>Aluno 18</v>
      </c>
      <c r="B20" s="11"/>
      <c r="C20" s="11"/>
      <c r="D20" s="31">
        <f t="shared" si="0"/>
        <v>0</v>
      </c>
      <c r="E20" s="5"/>
    </row>
    <row r="21" spans="1:5" ht="15.75" x14ac:dyDescent="0.25">
      <c r="A21" s="30" t="str">
        <f>MEMBRO!A20</f>
        <v>Aluno 19</v>
      </c>
      <c r="B21" s="11"/>
      <c r="C21" s="11"/>
      <c r="D21" s="31">
        <f t="shared" si="0"/>
        <v>0</v>
      </c>
      <c r="E21" s="5"/>
    </row>
    <row r="22" spans="1:5" ht="16.5" thickBot="1" x14ac:dyDescent="0.3">
      <c r="A22" s="30" t="str">
        <f>MEMBRO!A21</f>
        <v>Aluno 20</v>
      </c>
      <c r="B22" s="11"/>
      <c r="C22" s="11"/>
      <c r="D22" s="31">
        <f t="shared" si="0"/>
        <v>0</v>
      </c>
      <c r="E22" s="5"/>
    </row>
    <row r="23" spans="1:5" ht="15.75" x14ac:dyDescent="0.25">
      <c r="A23" s="205" t="s">
        <v>21</v>
      </c>
      <c r="B23" s="233" t="s">
        <v>70</v>
      </c>
      <c r="C23" s="234"/>
      <c r="D23" s="207" t="s">
        <v>0</v>
      </c>
      <c r="E23" s="102"/>
    </row>
    <row r="24" spans="1:5" ht="16.5" thickBot="1" x14ac:dyDescent="0.3">
      <c r="A24" s="206"/>
      <c r="B24" s="173" t="s">
        <v>141</v>
      </c>
      <c r="C24" s="39" t="s">
        <v>71</v>
      </c>
      <c r="D24" s="208"/>
      <c r="E24" s="103"/>
    </row>
    <row r="25" spans="1:5" ht="15.75" x14ac:dyDescent="0.25">
      <c r="A25" s="30" t="str">
        <f>MEMBRO!A2</f>
        <v>Aluno 01</v>
      </c>
      <c r="B25" s="18"/>
      <c r="C25" s="18"/>
      <c r="D25" s="31">
        <f>SUM(B25*7.5,C25)</f>
        <v>0</v>
      </c>
      <c r="E25" s="5"/>
    </row>
    <row r="26" spans="1:5" ht="15.75" x14ac:dyDescent="0.25">
      <c r="A26" s="30" t="str">
        <f>MEMBRO!A3</f>
        <v>Aluno 02</v>
      </c>
      <c r="B26" s="32"/>
      <c r="C26" s="11"/>
      <c r="D26" s="31">
        <f t="shared" ref="D26:D44" si="1">SUM(B26*7.5,C26)</f>
        <v>0</v>
      </c>
      <c r="E26" s="5"/>
    </row>
    <row r="27" spans="1:5" ht="15.75" x14ac:dyDescent="0.25">
      <c r="A27" s="30" t="str">
        <f>MEMBRO!A4</f>
        <v>Aluno 03</v>
      </c>
      <c r="B27" s="11"/>
      <c r="C27" s="11"/>
      <c r="D27" s="31">
        <f t="shared" si="1"/>
        <v>0</v>
      </c>
      <c r="E27" s="5"/>
    </row>
    <row r="28" spans="1:5" ht="15.75" x14ac:dyDescent="0.25">
      <c r="A28" s="30" t="str">
        <f>MEMBRO!A5</f>
        <v>Aluno 04</v>
      </c>
      <c r="B28" s="11"/>
      <c r="C28" s="11"/>
      <c r="D28" s="31">
        <f t="shared" si="1"/>
        <v>0</v>
      </c>
      <c r="E28" s="5"/>
    </row>
    <row r="29" spans="1:5" ht="15.75" x14ac:dyDescent="0.25">
      <c r="A29" s="30" t="str">
        <f>MEMBRO!A6</f>
        <v>Aluno 05</v>
      </c>
      <c r="B29" s="11"/>
      <c r="C29" s="11"/>
      <c r="D29" s="31">
        <f t="shared" si="1"/>
        <v>0</v>
      </c>
      <c r="E29" s="5"/>
    </row>
    <row r="30" spans="1:5" ht="15.75" x14ac:dyDescent="0.25">
      <c r="A30" s="30" t="str">
        <f>MEMBRO!A7</f>
        <v>Aluno 06</v>
      </c>
      <c r="B30" s="32"/>
      <c r="C30" s="11"/>
      <c r="D30" s="31">
        <f t="shared" si="1"/>
        <v>0</v>
      </c>
      <c r="E30" s="5"/>
    </row>
    <row r="31" spans="1:5" ht="15.75" x14ac:dyDescent="0.25">
      <c r="A31" s="30" t="str">
        <f>MEMBRO!A8</f>
        <v>Aluno 07</v>
      </c>
      <c r="B31" s="11"/>
      <c r="C31" s="11"/>
      <c r="D31" s="31">
        <f t="shared" si="1"/>
        <v>0</v>
      </c>
      <c r="E31" s="5"/>
    </row>
    <row r="32" spans="1:5" ht="15.75" x14ac:dyDescent="0.25">
      <c r="A32" s="30" t="str">
        <f>MEMBRO!A9</f>
        <v>Aluno 08</v>
      </c>
      <c r="B32" s="32"/>
      <c r="C32" s="11"/>
      <c r="D32" s="31">
        <f t="shared" si="1"/>
        <v>0</v>
      </c>
      <c r="E32" s="5"/>
    </row>
    <row r="33" spans="1:5" ht="15.75" x14ac:dyDescent="0.25">
      <c r="A33" s="30" t="str">
        <f>MEMBRO!A10</f>
        <v>Aluno 09</v>
      </c>
      <c r="B33" s="11"/>
      <c r="C33" s="11"/>
      <c r="D33" s="31">
        <f t="shared" si="1"/>
        <v>0</v>
      </c>
      <c r="E33" s="5"/>
    </row>
    <row r="34" spans="1:5" ht="15.75" x14ac:dyDescent="0.25">
      <c r="A34" s="30" t="str">
        <f>MEMBRO!A11</f>
        <v>Aluno 10</v>
      </c>
      <c r="B34" s="32"/>
      <c r="C34" s="11"/>
      <c r="D34" s="31">
        <f t="shared" si="1"/>
        <v>0</v>
      </c>
      <c r="E34" s="5"/>
    </row>
    <row r="35" spans="1:5" ht="15.75" x14ac:dyDescent="0.25">
      <c r="A35" s="30" t="str">
        <f>MEMBRO!A12</f>
        <v>Aluno 11</v>
      </c>
      <c r="B35" s="11"/>
      <c r="C35" s="11"/>
      <c r="D35" s="31">
        <f t="shared" si="1"/>
        <v>0</v>
      </c>
      <c r="E35" s="5"/>
    </row>
    <row r="36" spans="1:5" ht="15.75" x14ac:dyDescent="0.25">
      <c r="A36" s="30" t="str">
        <f>MEMBRO!A13</f>
        <v>Aluno 12</v>
      </c>
      <c r="B36" s="11"/>
      <c r="C36" s="11"/>
      <c r="D36" s="31">
        <f t="shared" si="1"/>
        <v>0</v>
      </c>
      <c r="E36" s="5"/>
    </row>
    <row r="37" spans="1:5" ht="15.75" x14ac:dyDescent="0.25">
      <c r="A37" s="30" t="str">
        <f>MEMBRO!A14</f>
        <v>Aluno 13</v>
      </c>
      <c r="B37" s="11"/>
      <c r="C37" s="11"/>
      <c r="D37" s="31">
        <f t="shared" si="1"/>
        <v>0</v>
      </c>
      <c r="E37" s="5"/>
    </row>
    <row r="38" spans="1:5" ht="15.75" x14ac:dyDescent="0.25">
      <c r="A38" s="30" t="str">
        <f>MEMBRO!A15</f>
        <v>Aluno 14</v>
      </c>
      <c r="B38" s="11"/>
      <c r="C38" s="11"/>
      <c r="D38" s="31">
        <f t="shared" si="1"/>
        <v>0</v>
      </c>
      <c r="E38" s="5"/>
    </row>
    <row r="39" spans="1:5" ht="15.75" x14ac:dyDescent="0.25">
      <c r="A39" s="30" t="str">
        <f>MEMBRO!A16</f>
        <v>Aluno 15</v>
      </c>
      <c r="B39" s="11"/>
      <c r="C39" s="11"/>
      <c r="D39" s="31">
        <f t="shared" si="1"/>
        <v>0</v>
      </c>
      <c r="E39" s="5"/>
    </row>
    <row r="40" spans="1:5" ht="15.75" x14ac:dyDescent="0.25">
      <c r="A40" s="30" t="str">
        <f>MEMBRO!A17</f>
        <v>Aluno 16</v>
      </c>
      <c r="B40" s="11"/>
      <c r="C40" s="11"/>
      <c r="D40" s="31">
        <f t="shared" si="1"/>
        <v>0</v>
      </c>
      <c r="E40" s="5"/>
    </row>
    <row r="41" spans="1:5" ht="15.75" x14ac:dyDescent="0.25">
      <c r="A41" s="30" t="str">
        <f>MEMBRO!A18</f>
        <v>Aluno 17</v>
      </c>
      <c r="B41" s="11"/>
      <c r="C41" s="11"/>
      <c r="D41" s="31">
        <f t="shared" si="1"/>
        <v>0</v>
      </c>
      <c r="E41" s="5"/>
    </row>
    <row r="42" spans="1:5" ht="15.75" x14ac:dyDescent="0.25">
      <c r="A42" s="30" t="str">
        <f>MEMBRO!A19</f>
        <v>Aluno 18</v>
      </c>
      <c r="B42" s="11"/>
      <c r="C42" s="11"/>
      <c r="D42" s="31">
        <f t="shared" si="1"/>
        <v>0</v>
      </c>
      <c r="E42" s="5"/>
    </row>
    <row r="43" spans="1:5" ht="15.75" x14ac:dyDescent="0.25">
      <c r="A43" s="30" t="str">
        <f>MEMBRO!A20</f>
        <v>Aluno 19</v>
      </c>
      <c r="B43" s="11"/>
      <c r="C43" s="11"/>
      <c r="D43" s="31">
        <f t="shared" si="1"/>
        <v>0</v>
      </c>
      <c r="E43" s="5"/>
    </row>
    <row r="44" spans="1:5" ht="16.5" thickBot="1" x14ac:dyDescent="0.3">
      <c r="A44" s="30" t="str">
        <f>MEMBRO!A21</f>
        <v>Aluno 20</v>
      </c>
      <c r="B44" s="11"/>
      <c r="C44" s="11"/>
      <c r="D44" s="31">
        <f t="shared" si="1"/>
        <v>0</v>
      </c>
      <c r="E44" s="5"/>
    </row>
    <row r="45" spans="1:5" ht="15.75" x14ac:dyDescent="0.25">
      <c r="A45" s="205" t="s">
        <v>21</v>
      </c>
      <c r="B45" s="233" t="s">
        <v>72</v>
      </c>
      <c r="C45" s="234"/>
      <c r="D45" s="207" t="s">
        <v>0</v>
      </c>
      <c r="E45" s="102"/>
    </row>
    <row r="46" spans="1:5" ht="16.5" thickBot="1" x14ac:dyDescent="0.3">
      <c r="A46" s="206"/>
      <c r="B46" s="173" t="s">
        <v>141</v>
      </c>
      <c r="C46" s="39" t="s">
        <v>71</v>
      </c>
      <c r="D46" s="208"/>
      <c r="E46" s="103"/>
    </row>
    <row r="47" spans="1:5" ht="15.75" x14ac:dyDescent="0.25">
      <c r="A47" s="30" t="str">
        <f>MEMBRO!A2</f>
        <v>Aluno 01</v>
      </c>
      <c r="B47" s="18"/>
      <c r="C47" s="18"/>
      <c r="D47" s="31">
        <f>SUM(B47*7.5,C47)</f>
        <v>0</v>
      </c>
      <c r="E47" s="5"/>
    </row>
    <row r="48" spans="1:5" ht="15.75" x14ac:dyDescent="0.25">
      <c r="A48" s="30" t="str">
        <f>MEMBRO!A3</f>
        <v>Aluno 02</v>
      </c>
      <c r="B48" s="32"/>
      <c r="C48" s="11"/>
      <c r="D48" s="31">
        <f t="shared" ref="D48:D66" si="2">SUM(B48*7.5,C48)</f>
        <v>0</v>
      </c>
      <c r="E48" s="5"/>
    </row>
    <row r="49" spans="1:5" ht="15.75" x14ac:dyDescent="0.25">
      <c r="A49" s="30" t="str">
        <f>MEMBRO!A4</f>
        <v>Aluno 03</v>
      </c>
      <c r="B49" s="11"/>
      <c r="C49" s="11"/>
      <c r="D49" s="31">
        <f t="shared" si="2"/>
        <v>0</v>
      </c>
      <c r="E49" s="5"/>
    </row>
    <row r="50" spans="1:5" ht="15.75" x14ac:dyDescent="0.25">
      <c r="A50" s="30" t="str">
        <f>MEMBRO!A5</f>
        <v>Aluno 04</v>
      </c>
      <c r="B50" s="11"/>
      <c r="C50" s="11"/>
      <c r="D50" s="31">
        <f t="shared" si="2"/>
        <v>0</v>
      </c>
      <c r="E50" s="5"/>
    </row>
    <row r="51" spans="1:5" ht="15.75" x14ac:dyDescent="0.25">
      <c r="A51" s="30" t="str">
        <f>MEMBRO!A6</f>
        <v>Aluno 05</v>
      </c>
      <c r="B51" s="11"/>
      <c r="C51" s="11"/>
      <c r="D51" s="31">
        <f t="shared" si="2"/>
        <v>0</v>
      </c>
      <c r="E51" s="5"/>
    </row>
    <row r="52" spans="1:5" ht="15.75" x14ac:dyDescent="0.25">
      <c r="A52" s="30" t="str">
        <f>MEMBRO!A7</f>
        <v>Aluno 06</v>
      </c>
      <c r="B52" s="11"/>
      <c r="C52" s="11"/>
      <c r="D52" s="31">
        <f t="shared" si="2"/>
        <v>0</v>
      </c>
      <c r="E52" s="5"/>
    </row>
    <row r="53" spans="1:5" ht="15.75" x14ac:dyDescent="0.25">
      <c r="A53" s="30" t="str">
        <f>MEMBRO!A8</f>
        <v>Aluno 07</v>
      </c>
      <c r="B53" s="11"/>
      <c r="C53" s="11"/>
      <c r="D53" s="31">
        <f t="shared" si="2"/>
        <v>0</v>
      </c>
      <c r="E53" s="5"/>
    </row>
    <row r="54" spans="1:5" ht="15.75" x14ac:dyDescent="0.25">
      <c r="A54" s="30" t="str">
        <f>MEMBRO!A9</f>
        <v>Aluno 08</v>
      </c>
      <c r="B54" s="32"/>
      <c r="C54" s="11"/>
      <c r="D54" s="31">
        <f t="shared" si="2"/>
        <v>0</v>
      </c>
      <c r="E54" s="5"/>
    </row>
    <row r="55" spans="1:5" ht="15.75" x14ac:dyDescent="0.25">
      <c r="A55" s="30" t="str">
        <f>MEMBRO!A10</f>
        <v>Aluno 09</v>
      </c>
      <c r="B55" s="11"/>
      <c r="C55" s="11"/>
      <c r="D55" s="31">
        <f t="shared" si="2"/>
        <v>0</v>
      </c>
      <c r="E55" s="5"/>
    </row>
    <row r="56" spans="1:5" ht="15.75" x14ac:dyDescent="0.25">
      <c r="A56" s="30" t="str">
        <f>MEMBRO!A11</f>
        <v>Aluno 10</v>
      </c>
      <c r="B56" s="11"/>
      <c r="C56" s="11"/>
      <c r="D56" s="31">
        <f t="shared" si="2"/>
        <v>0</v>
      </c>
      <c r="E56" s="5"/>
    </row>
    <row r="57" spans="1:5" ht="15.75" x14ac:dyDescent="0.25">
      <c r="A57" s="30" t="str">
        <f>MEMBRO!A12</f>
        <v>Aluno 11</v>
      </c>
      <c r="B57" s="10"/>
      <c r="C57" s="10"/>
      <c r="D57" s="31">
        <f t="shared" si="2"/>
        <v>0</v>
      </c>
      <c r="E57" s="5"/>
    </row>
    <row r="58" spans="1:5" ht="15.75" x14ac:dyDescent="0.25">
      <c r="A58" s="30" t="str">
        <f>MEMBRO!A13</f>
        <v>Aluno 12</v>
      </c>
      <c r="B58" s="11"/>
      <c r="C58" s="11"/>
      <c r="D58" s="31">
        <f t="shared" si="2"/>
        <v>0</v>
      </c>
      <c r="E58" s="5"/>
    </row>
    <row r="59" spans="1:5" ht="15.75" x14ac:dyDescent="0.25">
      <c r="A59" s="30" t="str">
        <f>MEMBRO!A14</f>
        <v>Aluno 13</v>
      </c>
      <c r="B59" s="11"/>
      <c r="C59" s="11"/>
      <c r="D59" s="31">
        <f t="shared" si="2"/>
        <v>0</v>
      </c>
      <c r="E59" s="5"/>
    </row>
    <row r="60" spans="1:5" ht="15.75" x14ac:dyDescent="0.25">
      <c r="A60" s="30" t="str">
        <f>MEMBRO!A15</f>
        <v>Aluno 14</v>
      </c>
      <c r="B60" s="11"/>
      <c r="C60" s="11"/>
      <c r="D60" s="31">
        <f t="shared" si="2"/>
        <v>0</v>
      </c>
      <c r="E60" s="5"/>
    </row>
    <row r="61" spans="1:5" ht="15.75" x14ac:dyDescent="0.25">
      <c r="A61" s="30" t="str">
        <f>MEMBRO!A16</f>
        <v>Aluno 15</v>
      </c>
      <c r="B61" s="11"/>
      <c r="C61" s="11"/>
      <c r="D61" s="31">
        <f t="shared" si="2"/>
        <v>0</v>
      </c>
      <c r="E61" s="5"/>
    </row>
    <row r="62" spans="1:5" ht="15.75" x14ac:dyDescent="0.25">
      <c r="A62" s="30" t="str">
        <f>MEMBRO!A17</f>
        <v>Aluno 16</v>
      </c>
      <c r="B62" s="33"/>
      <c r="C62" s="33"/>
      <c r="D62" s="31">
        <f t="shared" si="2"/>
        <v>0</v>
      </c>
      <c r="E62" s="5"/>
    </row>
    <row r="63" spans="1:5" ht="15.75" x14ac:dyDescent="0.25">
      <c r="A63" s="30" t="str">
        <f>MEMBRO!A18</f>
        <v>Aluno 17</v>
      </c>
      <c r="B63" s="11"/>
      <c r="C63" s="11"/>
      <c r="D63" s="31">
        <f t="shared" si="2"/>
        <v>0</v>
      </c>
      <c r="E63" s="5"/>
    </row>
    <row r="64" spans="1:5" ht="15.75" x14ac:dyDescent="0.25">
      <c r="A64" s="30" t="str">
        <f>MEMBRO!A19</f>
        <v>Aluno 18</v>
      </c>
      <c r="B64" s="11"/>
      <c r="C64" s="11"/>
      <c r="D64" s="31">
        <f t="shared" si="2"/>
        <v>0</v>
      </c>
      <c r="E64" s="5"/>
    </row>
    <row r="65" spans="1:5" ht="15.75" x14ac:dyDescent="0.25">
      <c r="A65" s="30" t="str">
        <f>MEMBRO!A20</f>
        <v>Aluno 19</v>
      </c>
      <c r="B65" s="11"/>
      <c r="C65" s="11"/>
      <c r="D65" s="31">
        <f t="shared" si="2"/>
        <v>0</v>
      </c>
      <c r="E65" s="5"/>
    </row>
    <row r="66" spans="1:5" ht="16.5" thickBot="1" x14ac:dyDescent="0.3">
      <c r="A66" s="30" t="str">
        <f>MEMBRO!A21</f>
        <v>Aluno 20</v>
      </c>
      <c r="B66" s="11"/>
      <c r="C66" s="11"/>
      <c r="D66" s="31">
        <f t="shared" si="2"/>
        <v>0</v>
      </c>
      <c r="E66" s="5"/>
    </row>
    <row r="67" spans="1:5" ht="15.75" x14ac:dyDescent="0.25">
      <c r="A67" s="205" t="s">
        <v>21</v>
      </c>
      <c r="B67" s="233" t="s">
        <v>73</v>
      </c>
      <c r="C67" s="234"/>
      <c r="D67" s="207" t="s">
        <v>0</v>
      </c>
      <c r="E67" s="102"/>
    </row>
    <row r="68" spans="1:5" ht="16.5" thickBot="1" x14ac:dyDescent="0.3">
      <c r="A68" s="206"/>
      <c r="B68" s="173" t="s">
        <v>141</v>
      </c>
      <c r="C68" s="39" t="s">
        <v>71</v>
      </c>
      <c r="D68" s="208"/>
      <c r="E68" s="103"/>
    </row>
    <row r="69" spans="1:5" ht="15.75" x14ac:dyDescent="0.25">
      <c r="A69" s="30" t="str">
        <f>MEMBRO!A2</f>
        <v>Aluno 01</v>
      </c>
      <c r="B69" s="18"/>
      <c r="C69" s="18"/>
      <c r="D69" s="31">
        <f>SUM(B69*7.5,C69)</f>
        <v>0</v>
      </c>
      <c r="E69" s="5"/>
    </row>
    <row r="70" spans="1:5" ht="15.75" x14ac:dyDescent="0.25">
      <c r="A70" s="30" t="str">
        <f>MEMBRO!A3</f>
        <v>Aluno 02</v>
      </c>
      <c r="B70" s="11"/>
      <c r="C70" s="11"/>
      <c r="D70" s="31">
        <f t="shared" ref="D70:D88" si="3">SUM(B70*7.5,C70)</f>
        <v>0</v>
      </c>
      <c r="E70" s="5"/>
    </row>
    <row r="71" spans="1:5" ht="15.75" x14ac:dyDescent="0.25">
      <c r="A71" s="30" t="str">
        <f>MEMBRO!A4</f>
        <v>Aluno 03</v>
      </c>
      <c r="B71" s="11"/>
      <c r="C71" s="11"/>
      <c r="D71" s="31">
        <f t="shared" si="3"/>
        <v>0</v>
      </c>
      <c r="E71" s="5"/>
    </row>
    <row r="72" spans="1:5" ht="15.75" x14ac:dyDescent="0.25">
      <c r="A72" s="30" t="str">
        <f>MEMBRO!A5</f>
        <v>Aluno 04</v>
      </c>
      <c r="B72" s="11"/>
      <c r="C72" s="11"/>
      <c r="D72" s="31">
        <f t="shared" si="3"/>
        <v>0</v>
      </c>
      <c r="E72" s="5"/>
    </row>
    <row r="73" spans="1:5" ht="15.75" x14ac:dyDescent="0.25">
      <c r="A73" s="30" t="str">
        <f>MEMBRO!A6</f>
        <v>Aluno 05</v>
      </c>
      <c r="B73" s="11"/>
      <c r="C73" s="11"/>
      <c r="D73" s="31">
        <f t="shared" si="3"/>
        <v>0</v>
      </c>
      <c r="E73" s="5"/>
    </row>
    <row r="74" spans="1:5" ht="15.75" x14ac:dyDescent="0.25">
      <c r="A74" s="30" t="str">
        <f>MEMBRO!A7</f>
        <v>Aluno 06</v>
      </c>
      <c r="B74" s="11"/>
      <c r="C74" s="11"/>
      <c r="D74" s="31">
        <f t="shared" si="3"/>
        <v>0</v>
      </c>
      <c r="E74" s="5"/>
    </row>
    <row r="75" spans="1:5" ht="15.75" x14ac:dyDescent="0.25">
      <c r="A75" s="30" t="str">
        <f>MEMBRO!A8</f>
        <v>Aluno 07</v>
      </c>
      <c r="B75" s="11"/>
      <c r="C75" s="11"/>
      <c r="D75" s="31">
        <f t="shared" si="3"/>
        <v>0</v>
      </c>
      <c r="E75" s="5"/>
    </row>
    <row r="76" spans="1:5" ht="15.75" x14ac:dyDescent="0.25">
      <c r="A76" s="30" t="str">
        <f>MEMBRO!A9</f>
        <v>Aluno 08</v>
      </c>
      <c r="B76" s="11"/>
      <c r="C76" s="11"/>
      <c r="D76" s="31">
        <f t="shared" si="3"/>
        <v>0</v>
      </c>
      <c r="E76" s="5"/>
    </row>
    <row r="77" spans="1:5" ht="15.75" x14ac:dyDescent="0.25">
      <c r="A77" s="30" t="str">
        <f>MEMBRO!A10</f>
        <v>Aluno 09</v>
      </c>
      <c r="B77" s="11"/>
      <c r="C77" s="11"/>
      <c r="D77" s="31">
        <f t="shared" si="3"/>
        <v>0</v>
      </c>
      <c r="E77" s="5"/>
    </row>
    <row r="78" spans="1:5" ht="15.75" x14ac:dyDescent="0.25">
      <c r="A78" s="30" t="str">
        <f>MEMBRO!A11</f>
        <v>Aluno 10</v>
      </c>
      <c r="B78" s="11"/>
      <c r="C78" s="11"/>
      <c r="D78" s="31">
        <f t="shared" si="3"/>
        <v>0</v>
      </c>
      <c r="E78" s="5"/>
    </row>
    <row r="79" spans="1:5" ht="15.75" x14ac:dyDescent="0.25">
      <c r="A79" s="30" t="str">
        <f>MEMBRO!A12</f>
        <v>Aluno 11</v>
      </c>
      <c r="B79" s="11"/>
      <c r="C79" s="11"/>
      <c r="D79" s="31">
        <f t="shared" si="3"/>
        <v>0</v>
      </c>
      <c r="E79" s="5"/>
    </row>
    <row r="80" spans="1:5" ht="15.75" x14ac:dyDescent="0.25">
      <c r="A80" s="30" t="str">
        <f>MEMBRO!A13</f>
        <v>Aluno 12</v>
      </c>
      <c r="B80" s="11"/>
      <c r="C80" s="11"/>
      <c r="D80" s="31">
        <f t="shared" si="3"/>
        <v>0</v>
      </c>
      <c r="E80" s="5"/>
    </row>
    <row r="81" spans="1:10" ht="15.75" x14ac:dyDescent="0.25">
      <c r="A81" s="30" t="str">
        <f>MEMBRO!A14</f>
        <v>Aluno 13</v>
      </c>
      <c r="B81" s="11"/>
      <c r="C81" s="11"/>
      <c r="D81" s="31">
        <f t="shared" si="3"/>
        <v>0</v>
      </c>
      <c r="E81" s="5"/>
    </row>
    <row r="82" spans="1:10" ht="15.75" x14ac:dyDescent="0.25">
      <c r="A82" s="30" t="str">
        <f>MEMBRO!A15</f>
        <v>Aluno 14</v>
      </c>
      <c r="B82" s="11"/>
      <c r="C82" s="11"/>
      <c r="D82" s="31">
        <f t="shared" si="3"/>
        <v>0</v>
      </c>
      <c r="E82" s="5"/>
    </row>
    <row r="83" spans="1:10" ht="15.75" x14ac:dyDescent="0.25">
      <c r="A83" s="30" t="str">
        <f>MEMBRO!A16</f>
        <v>Aluno 15</v>
      </c>
      <c r="B83" s="11"/>
      <c r="C83" s="11"/>
      <c r="D83" s="31">
        <f t="shared" si="3"/>
        <v>0</v>
      </c>
      <c r="E83" s="5"/>
    </row>
    <row r="84" spans="1:10" ht="15.75" x14ac:dyDescent="0.25">
      <c r="A84" s="30" t="str">
        <f>MEMBRO!A17</f>
        <v>Aluno 16</v>
      </c>
      <c r="B84" s="11"/>
      <c r="C84" s="11"/>
      <c r="D84" s="31">
        <f t="shared" si="3"/>
        <v>0</v>
      </c>
      <c r="E84" s="5"/>
    </row>
    <row r="85" spans="1:10" ht="15.75" x14ac:dyDescent="0.25">
      <c r="A85" s="30" t="str">
        <f>MEMBRO!A18</f>
        <v>Aluno 17</v>
      </c>
      <c r="B85" s="11"/>
      <c r="C85" s="11"/>
      <c r="D85" s="31">
        <f t="shared" si="3"/>
        <v>0</v>
      </c>
      <c r="E85" s="5"/>
    </row>
    <row r="86" spans="1:10" ht="15.75" x14ac:dyDescent="0.25">
      <c r="A86" s="30" t="str">
        <f>MEMBRO!A19</f>
        <v>Aluno 18</v>
      </c>
      <c r="B86" s="11"/>
      <c r="C86" s="11"/>
      <c r="D86" s="31">
        <f t="shared" si="3"/>
        <v>0</v>
      </c>
      <c r="E86" s="5"/>
    </row>
    <row r="87" spans="1:10" ht="15.75" x14ac:dyDescent="0.25">
      <c r="A87" s="30" t="str">
        <f>MEMBRO!A20</f>
        <v>Aluno 19</v>
      </c>
      <c r="B87" s="11"/>
      <c r="C87" s="11"/>
      <c r="D87" s="31">
        <f t="shared" si="3"/>
        <v>0</v>
      </c>
      <c r="E87" s="5"/>
    </row>
    <row r="88" spans="1:10" ht="16.5" thickBot="1" x14ac:dyDescent="0.3">
      <c r="A88" s="30" t="str">
        <f>MEMBRO!A21</f>
        <v>Aluno 20</v>
      </c>
      <c r="B88" s="11"/>
      <c r="C88" s="11"/>
      <c r="D88" s="31">
        <f t="shared" si="3"/>
        <v>0</v>
      </c>
      <c r="E88" s="5"/>
    </row>
    <row r="89" spans="1:10" ht="15.75" customHeight="1" thickBot="1" x14ac:dyDescent="0.3">
      <c r="A89" s="249" t="s">
        <v>21</v>
      </c>
      <c r="B89" s="253" t="s">
        <v>75</v>
      </c>
      <c r="C89" s="254"/>
      <c r="D89" s="254"/>
      <c r="E89" s="255"/>
      <c r="F89" s="207" t="s">
        <v>0</v>
      </c>
      <c r="G89" s="207" t="s">
        <v>39</v>
      </c>
      <c r="I89" s="221" t="s">
        <v>148</v>
      </c>
      <c r="J89" s="222"/>
    </row>
    <row r="90" spans="1:10" ht="16.5" thickBot="1" x14ac:dyDescent="0.3">
      <c r="A90" s="206"/>
      <c r="B90" s="98" t="s">
        <v>24</v>
      </c>
      <c r="C90" s="99" t="s">
        <v>25</v>
      </c>
      <c r="D90" s="100" t="s">
        <v>76</v>
      </c>
      <c r="E90" s="101" t="s">
        <v>27</v>
      </c>
      <c r="F90" s="208"/>
      <c r="G90" s="208"/>
      <c r="I90" s="256" t="s">
        <v>157</v>
      </c>
      <c r="J90" s="257"/>
    </row>
    <row r="91" spans="1:10" ht="15.75" x14ac:dyDescent="0.25">
      <c r="A91" s="30" t="str">
        <f>MEMBRO!A2</f>
        <v>Aluno 01</v>
      </c>
      <c r="B91" s="18">
        <f t="shared" ref="B91:B110" si="4">D3</f>
        <v>0</v>
      </c>
      <c r="C91" s="18">
        <f t="shared" ref="C91:C110" si="5">D25</f>
        <v>0</v>
      </c>
      <c r="D91" s="18">
        <f t="shared" ref="D91:D110" si="6">D47</f>
        <v>0</v>
      </c>
      <c r="E91" s="18">
        <f t="shared" ref="E91:E110" si="7">D69</f>
        <v>0</v>
      </c>
      <c r="F91" s="31">
        <f>SUM(B91:E91)</f>
        <v>0</v>
      </c>
      <c r="G91" s="31" t="str">
        <f>IF(F91&gt;=270,"ANALISTA",IF(AND(F91&gt;=230,F91&lt;270),"PROGRAMADOR",IF(AND(F91&gt;=190,F91&lt;230),"APRENDIZ","AMADOR")))</f>
        <v>AMADOR</v>
      </c>
    </row>
    <row r="92" spans="1:10" ht="15.75" x14ac:dyDescent="0.25">
      <c r="A92" s="30" t="str">
        <f>MEMBRO!A3</f>
        <v>Aluno 02</v>
      </c>
      <c r="B92" s="18">
        <f t="shared" si="4"/>
        <v>0</v>
      </c>
      <c r="C92" s="18">
        <f t="shared" si="5"/>
        <v>0</v>
      </c>
      <c r="D92" s="18">
        <f t="shared" si="6"/>
        <v>0</v>
      </c>
      <c r="E92" s="18">
        <f t="shared" si="7"/>
        <v>0</v>
      </c>
      <c r="F92" s="31">
        <f t="shared" ref="F92:F108" si="8">SUM(B92:E92)</f>
        <v>0</v>
      </c>
      <c r="G92" s="31" t="str">
        <f t="shared" ref="G92:G108" si="9">IF(F92&gt;=270,"ANALISTA",IF(AND(F92&gt;=230,F92&lt;270),"PROGRAMADOR",IF(AND(F92&gt;=190,F92&lt;230),"APRENDIZ","AMADOR")))</f>
        <v>AMADOR</v>
      </c>
    </row>
    <row r="93" spans="1:10" ht="15.75" x14ac:dyDescent="0.25">
      <c r="A93" s="30" t="str">
        <f>MEMBRO!A4</f>
        <v>Aluno 03</v>
      </c>
      <c r="B93" s="18">
        <f t="shared" si="4"/>
        <v>0</v>
      </c>
      <c r="C93" s="18">
        <f t="shared" si="5"/>
        <v>0</v>
      </c>
      <c r="D93" s="18">
        <f t="shared" si="6"/>
        <v>0</v>
      </c>
      <c r="E93" s="18">
        <f t="shared" si="7"/>
        <v>0</v>
      </c>
      <c r="F93" s="31">
        <f t="shared" si="8"/>
        <v>0</v>
      </c>
      <c r="G93" s="31" t="str">
        <f t="shared" si="9"/>
        <v>AMADOR</v>
      </c>
    </row>
    <row r="94" spans="1:10" ht="15.75" x14ac:dyDescent="0.25">
      <c r="A94" s="30" t="str">
        <f>MEMBRO!A5</f>
        <v>Aluno 04</v>
      </c>
      <c r="B94" s="18">
        <f t="shared" si="4"/>
        <v>0</v>
      </c>
      <c r="C94" s="18">
        <f t="shared" si="5"/>
        <v>0</v>
      </c>
      <c r="D94" s="18">
        <f t="shared" si="6"/>
        <v>0</v>
      </c>
      <c r="E94" s="18">
        <f t="shared" si="7"/>
        <v>0</v>
      </c>
      <c r="F94" s="31">
        <f t="shared" si="8"/>
        <v>0</v>
      </c>
      <c r="G94" s="31" t="str">
        <f t="shared" si="9"/>
        <v>AMADOR</v>
      </c>
    </row>
    <row r="95" spans="1:10" ht="15.75" x14ac:dyDescent="0.25">
      <c r="A95" s="30" t="str">
        <f>MEMBRO!A6</f>
        <v>Aluno 05</v>
      </c>
      <c r="B95" s="18">
        <f t="shared" si="4"/>
        <v>0</v>
      </c>
      <c r="C95" s="18">
        <f t="shared" si="5"/>
        <v>0</v>
      </c>
      <c r="D95" s="18">
        <f t="shared" si="6"/>
        <v>0</v>
      </c>
      <c r="E95" s="18">
        <f t="shared" si="7"/>
        <v>0</v>
      </c>
      <c r="F95" s="31">
        <f t="shared" si="8"/>
        <v>0</v>
      </c>
      <c r="G95" s="31" t="str">
        <f t="shared" si="9"/>
        <v>AMADOR</v>
      </c>
    </row>
    <row r="96" spans="1:10" ht="15.75" x14ac:dyDescent="0.25">
      <c r="A96" s="30" t="str">
        <f>MEMBRO!A7</f>
        <v>Aluno 06</v>
      </c>
      <c r="B96" s="18">
        <f t="shared" si="4"/>
        <v>0</v>
      </c>
      <c r="C96" s="18">
        <f t="shared" si="5"/>
        <v>0</v>
      </c>
      <c r="D96" s="18">
        <f t="shared" si="6"/>
        <v>0</v>
      </c>
      <c r="E96" s="18">
        <f t="shared" si="7"/>
        <v>0</v>
      </c>
      <c r="F96" s="31">
        <f t="shared" si="8"/>
        <v>0</v>
      </c>
      <c r="G96" s="31" t="str">
        <f t="shared" si="9"/>
        <v>AMADOR</v>
      </c>
    </row>
    <row r="97" spans="1:7" ht="15.75" x14ac:dyDescent="0.25">
      <c r="A97" s="30" t="str">
        <f>MEMBRO!A8</f>
        <v>Aluno 07</v>
      </c>
      <c r="B97" s="18">
        <f t="shared" si="4"/>
        <v>0</v>
      </c>
      <c r="C97" s="18">
        <f t="shared" si="5"/>
        <v>0</v>
      </c>
      <c r="D97" s="18">
        <f t="shared" si="6"/>
        <v>0</v>
      </c>
      <c r="E97" s="18">
        <f t="shared" si="7"/>
        <v>0</v>
      </c>
      <c r="F97" s="31">
        <f t="shared" si="8"/>
        <v>0</v>
      </c>
      <c r="G97" s="31" t="str">
        <f t="shared" si="9"/>
        <v>AMADOR</v>
      </c>
    </row>
    <row r="98" spans="1:7" ht="15.75" x14ac:dyDescent="0.25">
      <c r="A98" s="30" t="str">
        <f>MEMBRO!A9</f>
        <v>Aluno 08</v>
      </c>
      <c r="B98" s="18">
        <f t="shared" si="4"/>
        <v>0</v>
      </c>
      <c r="C98" s="18">
        <f t="shared" si="5"/>
        <v>0</v>
      </c>
      <c r="D98" s="18">
        <f t="shared" si="6"/>
        <v>0</v>
      </c>
      <c r="E98" s="18">
        <f t="shared" si="7"/>
        <v>0</v>
      </c>
      <c r="F98" s="31">
        <f t="shared" si="8"/>
        <v>0</v>
      </c>
      <c r="G98" s="31" t="str">
        <f t="shared" si="9"/>
        <v>AMADOR</v>
      </c>
    </row>
    <row r="99" spans="1:7" ht="15.75" x14ac:dyDescent="0.25">
      <c r="A99" s="30" t="str">
        <f>MEMBRO!A10</f>
        <v>Aluno 09</v>
      </c>
      <c r="B99" s="18">
        <f t="shared" si="4"/>
        <v>0</v>
      </c>
      <c r="C99" s="18">
        <f t="shared" si="5"/>
        <v>0</v>
      </c>
      <c r="D99" s="18">
        <f t="shared" si="6"/>
        <v>0</v>
      </c>
      <c r="E99" s="18">
        <f t="shared" si="7"/>
        <v>0</v>
      </c>
      <c r="F99" s="31">
        <f t="shared" si="8"/>
        <v>0</v>
      </c>
      <c r="G99" s="31" t="str">
        <f t="shared" si="9"/>
        <v>AMADOR</v>
      </c>
    </row>
    <row r="100" spans="1:7" ht="15.75" x14ac:dyDescent="0.25">
      <c r="A100" s="30" t="str">
        <f>MEMBRO!A11</f>
        <v>Aluno 10</v>
      </c>
      <c r="B100" s="18">
        <f t="shared" si="4"/>
        <v>0</v>
      </c>
      <c r="C100" s="18">
        <f t="shared" si="5"/>
        <v>0</v>
      </c>
      <c r="D100" s="18">
        <f t="shared" si="6"/>
        <v>0</v>
      </c>
      <c r="E100" s="18">
        <f t="shared" si="7"/>
        <v>0</v>
      </c>
      <c r="F100" s="31">
        <f t="shared" si="8"/>
        <v>0</v>
      </c>
      <c r="G100" s="31" t="str">
        <f t="shared" si="9"/>
        <v>AMADOR</v>
      </c>
    </row>
    <row r="101" spans="1:7" ht="15.75" x14ac:dyDescent="0.25">
      <c r="A101" s="30" t="str">
        <f>MEMBRO!A12</f>
        <v>Aluno 11</v>
      </c>
      <c r="B101" s="18">
        <f t="shared" si="4"/>
        <v>0</v>
      </c>
      <c r="C101" s="18">
        <f t="shared" si="5"/>
        <v>0</v>
      </c>
      <c r="D101" s="18">
        <f t="shared" si="6"/>
        <v>0</v>
      </c>
      <c r="E101" s="18">
        <f t="shared" si="7"/>
        <v>0</v>
      </c>
      <c r="F101" s="31">
        <f t="shared" si="8"/>
        <v>0</v>
      </c>
      <c r="G101" s="31" t="str">
        <f t="shared" si="9"/>
        <v>AMADOR</v>
      </c>
    </row>
    <row r="102" spans="1:7" ht="15.75" x14ac:dyDescent="0.25">
      <c r="A102" s="30" t="str">
        <f>MEMBRO!A13</f>
        <v>Aluno 12</v>
      </c>
      <c r="B102" s="18">
        <f t="shared" si="4"/>
        <v>0</v>
      </c>
      <c r="C102" s="18">
        <f t="shared" si="5"/>
        <v>0</v>
      </c>
      <c r="D102" s="18">
        <f t="shared" si="6"/>
        <v>0</v>
      </c>
      <c r="E102" s="18">
        <f t="shared" si="7"/>
        <v>0</v>
      </c>
      <c r="F102" s="31">
        <f t="shared" si="8"/>
        <v>0</v>
      </c>
      <c r="G102" s="31" t="str">
        <f t="shared" si="9"/>
        <v>AMADOR</v>
      </c>
    </row>
    <row r="103" spans="1:7" ht="15.75" x14ac:dyDescent="0.25">
      <c r="A103" s="30" t="str">
        <f>MEMBRO!A14</f>
        <v>Aluno 13</v>
      </c>
      <c r="B103" s="18">
        <f t="shared" si="4"/>
        <v>0</v>
      </c>
      <c r="C103" s="18">
        <f t="shared" si="5"/>
        <v>0</v>
      </c>
      <c r="D103" s="18">
        <f t="shared" si="6"/>
        <v>0</v>
      </c>
      <c r="E103" s="18">
        <f t="shared" si="7"/>
        <v>0</v>
      </c>
      <c r="F103" s="31">
        <f t="shared" si="8"/>
        <v>0</v>
      </c>
      <c r="G103" s="31" t="str">
        <f t="shared" si="9"/>
        <v>AMADOR</v>
      </c>
    </row>
    <row r="104" spans="1:7" ht="15.75" x14ac:dyDescent="0.25">
      <c r="A104" s="30" t="str">
        <f>MEMBRO!A15</f>
        <v>Aluno 14</v>
      </c>
      <c r="B104" s="18">
        <f t="shared" si="4"/>
        <v>0</v>
      </c>
      <c r="C104" s="18">
        <f t="shared" si="5"/>
        <v>0</v>
      </c>
      <c r="D104" s="18">
        <f t="shared" si="6"/>
        <v>0</v>
      </c>
      <c r="E104" s="18">
        <f t="shared" si="7"/>
        <v>0</v>
      </c>
      <c r="F104" s="31">
        <f t="shared" si="8"/>
        <v>0</v>
      </c>
      <c r="G104" s="31" t="str">
        <f t="shared" si="9"/>
        <v>AMADOR</v>
      </c>
    </row>
    <row r="105" spans="1:7" ht="15.75" x14ac:dyDescent="0.25">
      <c r="A105" s="30" t="str">
        <f>MEMBRO!A16</f>
        <v>Aluno 15</v>
      </c>
      <c r="B105" s="18">
        <f t="shared" si="4"/>
        <v>0</v>
      </c>
      <c r="C105" s="18">
        <f t="shared" si="5"/>
        <v>0</v>
      </c>
      <c r="D105" s="18">
        <f t="shared" si="6"/>
        <v>0</v>
      </c>
      <c r="E105" s="18">
        <f t="shared" si="7"/>
        <v>0</v>
      </c>
      <c r="F105" s="31">
        <f t="shared" si="8"/>
        <v>0</v>
      </c>
      <c r="G105" s="31" t="str">
        <f t="shared" si="9"/>
        <v>AMADOR</v>
      </c>
    </row>
    <row r="106" spans="1:7" ht="15.75" x14ac:dyDescent="0.25">
      <c r="A106" s="30" t="str">
        <f>MEMBRO!A17</f>
        <v>Aluno 16</v>
      </c>
      <c r="B106" s="18">
        <f t="shared" si="4"/>
        <v>0</v>
      </c>
      <c r="C106" s="18">
        <f t="shared" si="5"/>
        <v>0</v>
      </c>
      <c r="D106" s="18">
        <f t="shared" si="6"/>
        <v>0</v>
      </c>
      <c r="E106" s="18">
        <f t="shared" si="7"/>
        <v>0</v>
      </c>
      <c r="F106" s="31">
        <f t="shared" si="8"/>
        <v>0</v>
      </c>
      <c r="G106" s="31" t="str">
        <f t="shared" si="9"/>
        <v>AMADOR</v>
      </c>
    </row>
    <row r="107" spans="1:7" ht="15.75" x14ac:dyDescent="0.25">
      <c r="A107" s="30" t="str">
        <f>MEMBRO!A18</f>
        <v>Aluno 17</v>
      </c>
      <c r="B107" s="18">
        <f t="shared" si="4"/>
        <v>0</v>
      </c>
      <c r="C107" s="18">
        <f t="shared" si="5"/>
        <v>0</v>
      </c>
      <c r="D107" s="18">
        <f t="shared" si="6"/>
        <v>0</v>
      </c>
      <c r="E107" s="18">
        <f t="shared" si="7"/>
        <v>0</v>
      </c>
      <c r="F107" s="31">
        <f t="shared" si="8"/>
        <v>0</v>
      </c>
      <c r="G107" s="31" t="str">
        <f t="shared" si="9"/>
        <v>AMADOR</v>
      </c>
    </row>
    <row r="108" spans="1:7" ht="15.75" x14ac:dyDescent="0.25">
      <c r="A108" s="30" t="str">
        <f>MEMBRO!A19</f>
        <v>Aluno 18</v>
      </c>
      <c r="B108" s="18">
        <f t="shared" si="4"/>
        <v>0</v>
      </c>
      <c r="C108" s="18">
        <f t="shared" si="5"/>
        <v>0</v>
      </c>
      <c r="D108" s="18">
        <f t="shared" si="6"/>
        <v>0</v>
      </c>
      <c r="E108" s="18">
        <f t="shared" si="7"/>
        <v>0</v>
      </c>
      <c r="F108" s="31">
        <f t="shared" si="8"/>
        <v>0</v>
      </c>
      <c r="G108" s="31" t="str">
        <f t="shared" si="9"/>
        <v>AMADOR</v>
      </c>
    </row>
    <row r="109" spans="1:7" ht="15.75" x14ac:dyDescent="0.25">
      <c r="A109" s="30" t="str">
        <f>MEMBRO!A20</f>
        <v>Aluno 19</v>
      </c>
      <c r="B109" s="18">
        <f t="shared" si="4"/>
        <v>0</v>
      </c>
      <c r="C109" s="18">
        <f t="shared" si="5"/>
        <v>0</v>
      </c>
      <c r="D109" s="18">
        <f t="shared" si="6"/>
        <v>0</v>
      </c>
      <c r="E109" s="18">
        <f t="shared" si="7"/>
        <v>0</v>
      </c>
      <c r="F109" s="31">
        <f t="shared" ref="F109:F110" si="10">SUM(B109:E109)</f>
        <v>0</v>
      </c>
      <c r="G109" s="31" t="str">
        <f t="shared" ref="G109:G110" si="11">IF(F109&gt;=270,"ANALISTA",IF(AND(F109&gt;=230,F109&lt;270),"PROGRAMADOR",IF(AND(F109&gt;=190,F109&lt;230),"APRENDIZ","AMADOR")))</f>
        <v>AMADOR</v>
      </c>
    </row>
    <row r="110" spans="1:7" ht="16.5" thickBot="1" x14ac:dyDescent="0.3">
      <c r="A110" s="30" t="str">
        <f>MEMBRO!A21</f>
        <v>Aluno 20</v>
      </c>
      <c r="B110" s="18">
        <f t="shared" si="4"/>
        <v>0</v>
      </c>
      <c r="C110" s="18">
        <f t="shared" si="5"/>
        <v>0</v>
      </c>
      <c r="D110" s="18">
        <f t="shared" si="6"/>
        <v>0</v>
      </c>
      <c r="E110" s="18">
        <f t="shared" si="7"/>
        <v>0</v>
      </c>
      <c r="F110" s="31">
        <f t="shared" si="10"/>
        <v>0</v>
      </c>
      <c r="G110" s="31" t="str">
        <f t="shared" si="11"/>
        <v>AMADOR</v>
      </c>
    </row>
    <row r="111" spans="1:7" ht="16.5" thickBot="1" x14ac:dyDescent="0.3">
      <c r="A111" s="60"/>
      <c r="B111" s="61"/>
      <c r="C111" s="61"/>
      <c r="D111" s="62"/>
      <c r="E111" s="62"/>
      <c r="F111" s="63"/>
      <c r="G111" s="63"/>
    </row>
  </sheetData>
  <mergeCells count="25">
    <mergeCell ref="A89:A90"/>
    <mergeCell ref="B89:E89"/>
    <mergeCell ref="F89:F90"/>
    <mergeCell ref="G89:G90"/>
    <mergeCell ref="A45:A46"/>
    <mergeCell ref="B45:C45"/>
    <mergeCell ref="D45:D46"/>
    <mergeCell ref="A67:A68"/>
    <mergeCell ref="B67:C67"/>
    <mergeCell ref="D67:D68"/>
    <mergeCell ref="A1:A2"/>
    <mergeCell ref="B1:C1"/>
    <mergeCell ref="D1:D2"/>
    <mergeCell ref="A23:A24"/>
    <mergeCell ref="B23:C23"/>
    <mergeCell ref="D23:D24"/>
    <mergeCell ref="F11:F12"/>
    <mergeCell ref="G11:G12"/>
    <mergeCell ref="I89:J89"/>
    <mergeCell ref="I90:J90"/>
    <mergeCell ref="F3:G3"/>
    <mergeCell ref="F5:F7"/>
    <mergeCell ref="G5:G7"/>
    <mergeCell ref="F8:F10"/>
    <mergeCell ref="G8:G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opLeftCell="D1" workbookViewId="0">
      <selection activeCell="K2" sqref="K2:L3"/>
    </sheetView>
  </sheetViews>
  <sheetFormatPr defaultColWidth="14.42578125" defaultRowHeight="15.75" customHeight="1" x14ac:dyDescent="0.25"/>
  <cols>
    <col min="1" max="1" width="44" style="3" bestFit="1" customWidth="1"/>
    <col min="2" max="3" width="16.7109375" style="3" bestFit="1" customWidth="1"/>
    <col min="4" max="4" width="19" style="3" bestFit="1" customWidth="1"/>
    <col min="5" max="5" width="19" style="3" customWidth="1"/>
    <col min="6" max="6" width="11.85546875" style="3" customWidth="1"/>
    <col min="7" max="7" width="16.140625" style="3" customWidth="1"/>
    <col min="8" max="8" width="8.7109375" style="6" customWidth="1"/>
    <col min="9" max="9" width="18.140625" style="3" bestFit="1" customWidth="1"/>
    <col min="10" max="16384" width="14.42578125" style="3"/>
  </cols>
  <sheetData>
    <row r="1" spans="1:12" ht="15.75" customHeight="1" thickBot="1" x14ac:dyDescent="0.3">
      <c r="A1" s="105" t="s">
        <v>2</v>
      </c>
      <c r="B1" s="106" t="s">
        <v>64</v>
      </c>
      <c r="C1" s="106" t="s">
        <v>65</v>
      </c>
      <c r="D1" s="106" t="s">
        <v>66</v>
      </c>
      <c r="E1" s="107" t="s">
        <v>103</v>
      </c>
      <c r="F1" s="107" t="s">
        <v>67</v>
      </c>
      <c r="G1" s="106" t="s">
        <v>68</v>
      </c>
      <c r="H1" s="108" t="s">
        <v>0</v>
      </c>
      <c r="I1" s="115" t="s">
        <v>101</v>
      </c>
    </row>
    <row r="2" spans="1:12" ht="15.75" customHeight="1" x14ac:dyDescent="0.25">
      <c r="A2" s="109" t="str">
        <f>MEMBRO!A2</f>
        <v>Aluno 01</v>
      </c>
      <c r="B2" s="22">
        <f>ListaExercicios!F3</f>
        <v>0</v>
      </c>
      <c r="C2" s="22">
        <f>ListaExercicios!F25</f>
        <v>0</v>
      </c>
      <c r="D2" s="22">
        <f>ListaExercicios!L47</f>
        <v>0</v>
      </c>
      <c r="E2" s="22">
        <f>Dojo!F3</f>
        <v>0</v>
      </c>
      <c r="F2" s="22">
        <f>Lab!F91</f>
        <v>0</v>
      </c>
      <c r="G2" s="22">
        <f>TesteTeorico!F91</f>
        <v>0</v>
      </c>
      <c r="H2" s="119">
        <f>SUM(B2:G2)</f>
        <v>0</v>
      </c>
      <c r="I2" s="31" t="str">
        <f>IF(H2&gt;=900,"ANALISTA",IF(AND(H2&gt;=700,H2&lt;900),"PROGRAMADOR",IF(AND(H2&gt;=500,H2&lt;700),"APRENDIZ","AMADOR")))</f>
        <v>AMADOR</v>
      </c>
      <c r="J2" s="3" t="s">
        <v>16</v>
      </c>
      <c r="K2" s="221" t="s">
        <v>148</v>
      </c>
      <c r="L2" s="222"/>
    </row>
    <row r="3" spans="1:12" ht="15.75" customHeight="1" thickBot="1" x14ac:dyDescent="0.3">
      <c r="A3" s="109" t="str">
        <f>MEMBRO!A3</f>
        <v>Aluno 02</v>
      </c>
      <c r="B3" s="22">
        <f>ListaExercicios!F4</f>
        <v>0</v>
      </c>
      <c r="C3" s="22">
        <f>ListaExercicios!F26</f>
        <v>0</v>
      </c>
      <c r="D3" s="22">
        <f>ListaExercicios!L48</f>
        <v>0</v>
      </c>
      <c r="E3" s="22">
        <f>Dojo!F4</f>
        <v>0</v>
      </c>
      <c r="F3" s="22">
        <f>Lab!F92</f>
        <v>0</v>
      </c>
      <c r="G3" s="22">
        <f>TesteTeorico!F92</f>
        <v>0</v>
      </c>
      <c r="H3" s="119">
        <f t="shared" ref="H3:H19" si="0">SUM(B3:G3)</f>
        <v>0</v>
      </c>
      <c r="I3" s="31" t="str">
        <f t="shared" ref="I3:I19" si="1">IF(H3&gt;=900,"ANALISTA",IF(AND(H3&gt;=700,H3&lt;900),"PROGRAMADOR",IF(AND(H3&gt;=500,H3&lt;700),"APRENDIZ","AMADOR")))</f>
        <v>AMADOR</v>
      </c>
      <c r="K3" s="256" t="s">
        <v>157</v>
      </c>
      <c r="L3" s="257"/>
    </row>
    <row r="4" spans="1:12" ht="15.75" customHeight="1" x14ac:dyDescent="0.25">
      <c r="A4" s="109" t="str">
        <f>MEMBRO!A4</f>
        <v>Aluno 03</v>
      </c>
      <c r="B4" s="22">
        <f>ListaExercicios!F5</f>
        <v>0</v>
      </c>
      <c r="C4" s="22">
        <f>ListaExercicios!F27</f>
        <v>0</v>
      </c>
      <c r="D4" s="22">
        <f>ListaExercicios!L49</f>
        <v>0</v>
      </c>
      <c r="E4" s="22">
        <f>Dojo!F5</f>
        <v>0</v>
      </c>
      <c r="F4" s="22">
        <f>Lab!F93</f>
        <v>0</v>
      </c>
      <c r="G4" s="22">
        <f>TesteTeorico!F93</f>
        <v>0</v>
      </c>
      <c r="H4" s="119">
        <f t="shared" si="0"/>
        <v>0</v>
      </c>
      <c r="I4" s="31" t="str">
        <f t="shared" si="1"/>
        <v>AMADOR</v>
      </c>
    </row>
    <row r="5" spans="1:12" ht="15.75" customHeight="1" x14ac:dyDescent="0.25">
      <c r="A5" s="109" t="str">
        <f>MEMBRO!A5</f>
        <v>Aluno 04</v>
      </c>
      <c r="B5" s="22">
        <f>ListaExercicios!F6</f>
        <v>0</v>
      </c>
      <c r="C5" s="22">
        <f>ListaExercicios!F28</f>
        <v>0</v>
      </c>
      <c r="D5" s="22">
        <f>ListaExercicios!L50</f>
        <v>0</v>
      </c>
      <c r="E5" s="22">
        <f>Dojo!F6</f>
        <v>0</v>
      </c>
      <c r="F5" s="22">
        <f>Lab!F94</f>
        <v>0</v>
      </c>
      <c r="G5" s="22">
        <f>TesteTeorico!F94</f>
        <v>0</v>
      </c>
      <c r="H5" s="119">
        <f t="shared" si="0"/>
        <v>0</v>
      </c>
      <c r="I5" s="31" t="str">
        <f t="shared" si="1"/>
        <v>AMADOR</v>
      </c>
    </row>
    <row r="6" spans="1:12" ht="15.75" customHeight="1" x14ac:dyDescent="0.25">
      <c r="A6" s="109" t="str">
        <f>MEMBRO!A6</f>
        <v>Aluno 05</v>
      </c>
      <c r="B6" s="22">
        <f>ListaExercicios!F7</f>
        <v>0</v>
      </c>
      <c r="C6" s="22">
        <f>ListaExercicios!F29</f>
        <v>0</v>
      </c>
      <c r="D6" s="22">
        <f>ListaExercicios!L51</f>
        <v>0</v>
      </c>
      <c r="E6" s="22">
        <f>Dojo!F7</f>
        <v>0</v>
      </c>
      <c r="F6" s="22">
        <f>Lab!F95</f>
        <v>0</v>
      </c>
      <c r="G6" s="22">
        <f>TesteTeorico!F95</f>
        <v>0</v>
      </c>
      <c r="H6" s="119">
        <f t="shared" si="0"/>
        <v>0</v>
      </c>
      <c r="I6" s="31" t="str">
        <f t="shared" si="1"/>
        <v>AMADOR</v>
      </c>
    </row>
    <row r="7" spans="1:12" ht="15.75" customHeight="1" x14ac:dyDescent="0.25">
      <c r="A7" s="109" t="str">
        <f>MEMBRO!A7</f>
        <v>Aluno 06</v>
      </c>
      <c r="B7" s="22">
        <f>ListaExercicios!F8</f>
        <v>0</v>
      </c>
      <c r="C7" s="22">
        <f>ListaExercicios!F30</f>
        <v>0</v>
      </c>
      <c r="D7" s="22">
        <f>ListaExercicios!L52</f>
        <v>0</v>
      </c>
      <c r="E7" s="22">
        <f>Dojo!F8</f>
        <v>0</v>
      </c>
      <c r="F7" s="22">
        <f>Lab!F96</f>
        <v>0</v>
      </c>
      <c r="G7" s="22">
        <f>TesteTeorico!F96</f>
        <v>0</v>
      </c>
      <c r="H7" s="119">
        <f t="shared" si="0"/>
        <v>0</v>
      </c>
      <c r="I7" s="31" t="str">
        <f t="shared" si="1"/>
        <v>AMADOR</v>
      </c>
    </row>
    <row r="8" spans="1:12" ht="15.75" customHeight="1" x14ac:dyDescent="0.25">
      <c r="A8" s="109" t="str">
        <f>MEMBRO!A8</f>
        <v>Aluno 07</v>
      </c>
      <c r="B8" s="22">
        <f>ListaExercicios!F9</f>
        <v>0</v>
      </c>
      <c r="C8" s="22">
        <f>ListaExercicios!F31</f>
        <v>0</v>
      </c>
      <c r="D8" s="22">
        <f>ListaExercicios!L53</f>
        <v>0</v>
      </c>
      <c r="E8" s="22">
        <f>Dojo!F9</f>
        <v>0</v>
      </c>
      <c r="F8" s="22">
        <f>Lab!F97</f>
        <v>0</v>
      </c>
      <c r="G8" s="22">
        <f>TesteTeorico!F97</f>
        <v>0</v>
      </c>
      <c r="H8" s="119">
        <f t="shared" si="0"/>
        <v>0</v>
      </c>
      <c r="I8" s="31" t="str">
        <f t="shared" si="1"/>
        <v>AMADOR</v>
      </c>
    </row>
    <row r="9" spans="1:12" ht="15.75" customHeight="1" x14ac:dyDescent="0.25">
      <c r="A9" s="109" t="str">
        <f>MEMBRO!A9</f>
        <v>Aluno 08</v>
      </c>
      <c r="B9" s="22">
        <f>ListaExercicios!F10</f>
        <v>0</v>
      </c>
      <c r="C9" s="22">
        <f>ListaExercicios!F32</f>
        <v>0</v>
      </c>
      <c r="D9" s="22">
        <f>ListaExercicios!L54</f>
        <v>0</v>
      </c>
      <c r="E9" s="22">
        <f>Dojo!F10</f>
        <v>0</v>
      </c>
      <c r="F9" s="22">
        <f>Lab!F98</f>
        <v>0</v>
      </c>
      <c r="G9" s="22">
        <f>TesteTeorico!F98</f>
        <v>0</v>
      </c>
      <c r="H9" s="119">
        <f t="shared" si="0"/>
        <v>0</v>
      </c>
      <c r="I9" s="31" t="str">
        <f t="shared" si="1"/>
        <v>AMADOR</v>
      </c>
    </row>
    <row r="10" spans="1:12" ht="15.6" customHeight="1" x14ac:dyDescent="0.25">
      <c r="A10" s="109" t="str">
        <f>MEMBRO!A10</f>
        <v>Aluno 09</v>
      </c>
      <c r="B10" s="22">
        <f>ListaExercicios!F11</f>
        <v>0</v>
      </c>
      <c r="C10" s="22">
        <f>ListaExercicios!F33</f>
        <v>0</v>
      </c>
      <c r="D10" s="22">
        <f>ListaExercicios!L55</f>
        <v>0</v>
      </c>
      <c r="E10" s="22">
        <f>Dojo!F11</f>
        <v>0</v>
      </c>
      <c r="F10" s="22">
        <f>Lab!F99</f>
        <v>0</v>
      </c>
      <c r="G10" s="22">
        <f>TesteTeorico!F99</f>
        <v>0</v>
      </c>
      <c r="H10" s="119">
        <f t="shared" si="0"/>
        <v>0</v>
      </c>
      <c r="I10" s="31" t="str">
        <f t="shared" si="1"/>
        <v>AMADOR</v>
      </c>
    </row>
    <row r="11" spans="1:12" ht="15.6" customHeight="1" x14ac:dyDescent="0.25">
      <c r="A11" s="109" t="str">
        <f>MEMBRO!A11</f>
        <v>Aluno 10</v>
      </c>
      <c r="B11" s="22">
        <f>ListaExercicios!F12</f>
        <v>0</v>
      </c>
      <c r="C11" s="22">
        <f>ListaExercicios!F34</f>
        <v>0</v>
      </c>
      <c r="D11" s="22">
        <f>ListaExercicios!L56</f>
        <v>0</v>
      </c>
      <c r="E11" s="22">
        <f>Dojo!F12</f>
        <v>0</v>
      </c>
      <c r="F11" s="22">
        <f>Lab!F100</f>
        <v>0</v>
      </c>
      <c r="G11" s="22">
        <f>TesteTeorico!F100</f>
        <v>0</v>
      </c>
      <c r="H11" s="119">
        <f t="shared" si="0"/>
        <v>0</v>
      </c>
      <c r="I11" s="31" t="str">
        <f t="shared" si="1"/>
        <v>AMADOR</v>
      </c>
    </row>
    <row r="12" spans="1:12" ht="15.6" customHeight="1" x14ac:dyDescent="0.25">
      <c r="A12" s="109" t="str">
        <f>MEMBRO!A12</f>
        <v>Aluno 11</v>
      </c>
      <c r="B12" s="22">
        <f>ListaExercicios!F13</f>
        <v>0</v>
      </c>
      <c r="C12" s="22">
        <f>ListaExercicios!F35</f>
        <v>0</v>
      </c>
      <c r="D12" s="22">
        <f>ListaExercicios!L57</f>
        <v>0</v>
      </c>
      <c r="E12" s="22">
        <f>Dojo!F13</f>
        <v>0</v>
      </c>
      <c r="F12" s="22">
        <f>Lab!F101</f>
        <v>0</v>
      </c>
      <c r="G12" s="22">
        <f>TesteTeorico!F101</f>
        <v>0</v>
      </c>
      <c r="H12" s="119">
        <f t="shared" si="0"/>
        <v>0</v>
      </c>
      <c r="I12" s="31" t="str">
        <f t="shared" si="1"/>
        <v>AMADOR</v>
      </c>
    </row>
    <row r="13" spans="1:12" ht="15.6" customHeight="1" x14ac:dyDescent="0.25">
      <c r="A13" s="109" t="str">
        <f>MEMBRO!A13</f>
        <v>Aluno 12</v>
      </c>
      <c r="B13" s="22">
        <f>ListaExercicios!F14</f>
        <v>0</v>
      </c>
      <c r="C13" s="22">
        <f>ListaExercicios!F36</f>
        <v>0</v>
      </c>
      <c r="D13" s="22">
        <f>ListaExercicios!L58</f>
        <v>0</v>
      </c>
      <c r="E13" s="22">
        <f>Dojo!F14</f>
        <v>0</v>
      </c>
      <c r="F13" s="22">
        <f>Lab!F102</f>
        <v>0</v>
      </c>
      <c r="G13" s="22">
        <f>TesteTeorico!F102</f>
        <v>0</v>
      </c>
      <c r="H13" s="119">
        <f t="shared" si="0"/>
        <v>0</v>
      </c>
      <c r="I13" s="31" t="str">
        <f t="shared" si="1"/>
        <v>AMADOR</v>
      </c>
    </row>
    <row r="14" spans="1:12" ht="15.6" customHeight="1" x14ac:dyDescent="0.25">
      <c r="A14" s="109" t="str">
        <f>MEMBRO!A14</f>
        <v>Aluno 13</v>
      </c>
      <c r="B14" s="22">
        <f>ListaExercicios!F15</f>
        <v>0</v>
      </c>
      <c r="C14" s="22">
        <f>ListaExercicios!F37</f>
        <v>0</v>
      </c>
      <c r="D14" s="22">
        <f>ListaExercicios!L59</f>
        <v>0</v>
      </c>
      <c r="E14" s="22">
        <f>Dojo!F15</f>
        <v>0</v>
      </c>
      <c r="F14" s="22">
        <f>Lab!F103</f>
        <v>0</v>
      </c>
      <c r="G14" s="22">
        <f>TesteTeorico!F103</f>
        <v>0</v>
      </c>
      <c r="H14" s="119">
        <f t="shared" si="0"/>
        <v>0</v>
      </c>
      <c r="I14" s="31" t="str">
        <f t="shared" si="1"/>
        <v>AMADOR</v>
      </c>
    </row>
    <row r="15" spans="1:12" ht="15.6" customHeight="1" x14ac:dyDescent="0.25">
      <c r="A15" s="109" t="str">
        <f>MEMBRO!A15</f>
        <v>Aluno 14</v>
      </c>
      <c r="B15" s="22">
        <f>ListaExercicios!F16</f>
        <v>0</v>
      </c>
      <c r="C15" s="22">
        <f>ListaExercicios!F38</f>
        <v>0</v>
      </c>
      <c r="D15" s="22">
        <f>ListaExercicios!L60</f>
        <v>0</v>
      </c>
      <c r="E15" s="22">
        <f>Dojo!F16</f>
        <v>0</v>
      </c>
      <c r="F15" s="22">
        <f>Lab!F104</f>
        <v>0</v>
      </c>
      <c r="G15" s="22">
        <f>TesteTeorico!F104</f>
        <v>0</v>
      </c>
      <c r="H15" s="119">
        <f t="shared" si="0"/>
        <v>0</v>
      </c>
      <c r="I15" s="31" t="str">
        <f t="shared" si="1"/>
        <v>AMADOR</v>
      </c>
    </row>
    <row r="16" spans="1:12" ht="15.75" customHeight="1" x14ac:dyDescent="0.25">
      <c r="A16" s="109" t="str">
        <f>MEMBRO!A16</f>
        <v>Aluno 15</v>
      </c>
      <c r="B16" s="22">
        <f>ListaExercicios!F17</f>
        <v>0</v>
      </c>
      <c r="C16" s="22">
        <f>ListaExercicios!F39</f>
        <v>0</v>
      </c>
      <c r="D16" s="22">
        <f>ListaExercicios!L61</f>
        <v>0</v>
      </c>
      <c r="E16" s="22">
        <f>Dojo!F17</f>
        <v>0</v>
      </c>
      <c r="F16" s="22">
        <f>Lab!F105</f>
        <v>0</v>
      </c>
      <c r="G16" s="22">
        <f>TesteTeorico!F105</f>
        <v>0</v>
      </c>
      <c r="H16" s="119">
        <f t="shared" si="0"/>
        <v>0</v>
      </c>
      <c r="I16" s="31" t="str">
        <f t="shared" si="1"/>
        <v>AMADOR</v>
      </c>
    </row>
    <row r="17" spans="1:9" ht="15.75" customHeight="1" x14ac:dyDescent="0.25">
      <c r="A17" s="109" t="str">
        <f>MEMBRO!A17</f>
        <v>Aluno 16</v>
      </c>
      <c r="B17" s="22">
        <f>ListaExercicios!F18</f>
        <v>0</v>
      </c>
      <c r="C17" s="22">
        <f>ListaExercicios!F40</f>
        <v>0</v>
      </c>
      <c r="D17" s="22">
        <f>ListaExercicios!L62</f>
        <v>0</v>
      </c>
      <c r="E17" s="22">
        <f>Dojo!F18</f>
        <v>0</v>
      </c>
      <c r="F17" s="22">
        <f>Lab!F106</f>
        <v>0</v>
      </c>
      <c r="G17" s="22">
        <f>TesteTeorico!F106</f>
        <v>0</v>
      </c>
      <c r="H17" s="119">
        <f t="shared" si="0"/>
        <v>0</v>
      </c>
      <c r="I17" s="31" t="str">
        <f t="shared" si="1"/>
        <v>AMADOR</v>
      </c>
    </row>
    <row r="18" spans="1:9" ht="15.75" customHeight="1" x14ac:dyDescent="0.25">
      <c r="A18" s="109" t="str">
        <f>MEMBRO!A18</f>
        <v>Aluno 17</v>
      </c>
      <c r="B18" s="22">
        <f>ListaExercicios!F19</f>
        <v>0</v>
      </c>
      <c r="C18" s="22">
        <f>ListaExercicios!F41</f>
        <v>0</v>
      </c>
      <c r="D18" s="22">
        <f>ListaExercicios!L63</f>
        <v>0</v>
      </c>
      <c r="E18" s="22">
        <f>Dojo!F19</f>
        <v>0</v>
      </c>
      <c r="F18" s="22">
        <f>Lab!F107</f>
        <v>0</v>
      </c>
      <c r="G18" s="22">
        <f>TesteTeorico!F107</f>
        <v>0</v>
      </c>
      <c r="H18" s="119">
        <f t="shared" si="0"/>
        <v>0</v>
      </c>
      <c r="I18" s="31" t="str">
        <f t="shared" si="1"/>
        <v>AMADOR</v>
      </c>
    </row>
    <row r="19" spans="1:9" ht="15.75" customHeight="1" x14ac:dyDescent="0.25">
      <c r="A19" s="109" t="str">
        <f>MEMBRO!A19</f>
        <v>Aluno 18</v>
      </c>
      <c r="B19" s="22">
        <f>ListaExercicios!F20</f>
        <v>0</v>
      </c>
      <c r="C19" s="22">
        <f>ListaExercicios!F42</f>
        <v>0</v>
      </c>
      <c r="D19" s="22">
        <f>ListaExercicios!L64</f>
        <v>0</v>
      </c>
      <c r="E19" s="22">
        <f>Dojo!F20</f>
        <v>0</v>
      </c>
      <c r="F19" s="22">
        <f>Lab!F108</f>
        <v>0</v>
      </c>
      <c r="G19" s="22">
        <f>TesteTeorico!F108</f>
        <v>0</v>
      </c>
      <c r="H19" s="119">
        <f t="shared" si="0"/>
        <v>0</v>
      </c>
      <c r="I19" s="31" t="str">
        <f t="shared" si="1"/>
        <v>AMADOR</v>
      </c>
    </row>
    <row r="20" spans="1:9" ht="15.75" customHeight="1" x14ac:dyDescent="0.25">
      <c r="A20" s="109" t="str">
        <f>MEMBRO!A20</f>
        <v>Aluno 19</v>
      </c>
      <c r="B20" s="22">
        <f>ListaExercicios!F21</f>
        <v>0</v>
      </c>
      <c r="C20" s="22">
        <f>ListaExercicios!F43</f>
        <v>0</v>
      </c>
      <c r="D20" s="22">
        <f>ListaExercicios!L65</f>
        <v>0</v>
      </c>
      <c r="E20" s="22">
        <f>Dojo!F21</f>
        <v>0</v>
      </c>
      <c r="F20" s="22">
        <f>Lab!F109</f>
        <v>0</v>
      </c>
      <c r="G20" s="22">
        <f>TesteTeorico!F109</f>
        <v>0</v>
      </c>
      <c r="H20" s="119">
        <f t="shared" ref="H20:H21" si="2">SUM(B20:G20)</f>
        <v>0</v>
      </c>
      <c r="I20" s="31" t="str">
        <f t="shared" ref="I20:I21" si="3">IF(H20&gt;=900,"ANALISTA",IF(AND(H20&gt;=700,H20&lt;900),"PROGRAMADOR",IF(AND(H20&gt;=500,H20&lt;700),"APRENDIZ","AMADOR")))</f>
        <v>AMADOR</v>
      </c>
    </row>
    <row r="21" spans="1:9" ht="15.75" customHeight="1" thickBot="1" x14ac:dyDescent="0.3">
      <c r="A21" s="109" t="str">
        <f>MEMBRO!A21</f>
        <v>Aluno 20</v>
      </c>
      <c r="B21" s="22">
        <f>ListaExercicios!F22</f>
        <v>0</v>
      </c>
      <c r="C21" s="22">
        <f>ListaExercicios!F44</f>
        <v>0</v>
      </c>
      <c r="D21" s="22">
        <f>ListaExercicios!L66</f>
        <v>0</v>
      </c>
      <c r="E21" s="22">
        <f>Dojo!F22</f>
        <v>0</v>
      </c>
      <c r="F21" s="22">
        <f>Lab!F110</f>
        <v>0</v>
      </c>
      <c r="G21" s="22">
        <f>TesteTeorico!F110</f>
        <v>0</v>
      </c>
      <c r="H21" s="119">
        <f t="shared" si="2"/>
        <v>0</v>
      </c>
      <c r="I21" s="31" t="str">
        <f t="shared" si="3"/>
        <v>AMADOR</v>
      </c>
    </row>
    <row r="22" spans="1:9" ht="15.75" customHeight="1" thickBot="1" x14ac:dyDescent="0.3">
      <c r="A22" s="116"/>
      <c r="B22" s="117"/>
      <c r="C22" s="117"/>
      <c r="D22" s="117"/>
      <c r="E22" s="117"/>
      <c r="F22" s="117"/>
      <c r="G22" s="117"/>
      <c r="H22" s="144"/>
      <c r="I22" s="118"/>
    </row>
  </sheetData>
  <mergeCells count="2">
    <mergeCell ref="K2:L2"/>
    <mergeCell ref="K3:L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showGridLines="0" zoomScale="110" zoomScaleNormal="110" workbookViewId="0">
      <pane xSplit="1" topLeftCell="B1" activePane="topRight" state="frozen"/>
      <selection pane="topRight" activeCell="K10" sqref="K10"/>
    </sheetView>
  </sheetViews>
  <sheetFormatPr defaultColWidth="14.42578125" defaultRowHeight="15.75" customHeight="1" x14ac:dyDescent="0.25"/>
  <cols>
    <col min="1" max="1" width="44" style="3" bestFit="1" customWidth="1"/>
    <col min="2" max="2" width="9.7109375" style="3" customWidth="1"/>
    <col min="3" max="3" width="9" style="3" customWidth="1"/>
    <col min="4" max="4" width="8.42578125" style="3" customWidth="1"/>
    <col min="5" max="5" width="8.7109375" style="3" customWidth="1"/>
    <col min="6" max="8" width="9.7109375" style="3" customWidth="1"/>
    <col min="9" max="9" width="10.7109375" style="3" customWidth="1"/>
    <col min="10" max="10" width="14.42578125" style="3"/>
    <col min="11" max="11" width="17.5703125" style="3" customWidth="1"/>
    <col min="12" max="12" width="14.5703125" style="3" customWidth="1"/>
    <col min="13" max="16384" width="14.42578125" style="3"/>
  </cols>
  <sheetData>
    <row r="1" spans="1:12" ht="15.75" customHeight="1" x14ac:dyDescent="0.25">
      <c r="A1" s="271" t="s">
        <v>28</v>
      </c>
      <c r="B1" s="273"/>
      <c r="C1" s="273"/>
      <c r="D1" s="273"/>
      <c r="E1" s="273"/>
      <c r="F1" s="273"/>
      <c r="G1" s="273"/>
      <c r="H1" s="273"/>
      <c r="I1" s="272"/>
    </row>
    <row r="2" spans="1:12" ht="15.75" customHeight="1" thickBot="1" x14ac:dyDescent="0.3">
      <c r="A2" s="83" t="s">
        <v>2</v>
      </c>
      <c r="B2" s="84" t="s">
        <v>4</v>
      </c>
      <c r="C2" s="84" t="s">
        <v>8</v>
      </c>
      <c r="D2" s="84" t="s">
        <v>5</v>
      </c>
      <c r="E2" s="84" t="s">
        <v>6</v>
      </c>
      <c r="F2" s="84" t="s">
        <v>7</v>
      </c>
      <c r="G2" s="84" t="s">
        <v>15</v>
      </c>
      <c r="H2" s="84" t="s">
        <v>17</v>
      </c>
      <c r="I2" s="93" t="s">
        <v>0</v>
      </c>
    </row>
    <row r="3" spans="1:12" ht="15.75" customHeight="1" x14ac:dyDescent="0.25">
      <c r="A3" s="89" t="str">
        <f>MEMBRO!A2</f>
        <v>Aluno 01</v>
      </c>
      <c r="B3" s="11">
        <f>IF(OR(ISBLANK('Bonus Diário1'!B3),'Bonus Diário1'!B3=1),0,1)</f>
        <v>0</v>
      </c>
      <c r="C3" s="11">
        <f>IF(OR(ISBLANK('Bonus Diário1'!C3),'Bonus Diário1'!C3=1),0,1)</f>
        <v>0</v>
      </c>
      <c r="D3" s="11">
        <f>IF(OR(ISBLANK('Bonus Diário1'!D3),'Bonus Diário1'!D3=1),0,1)</f>
        <v>0</v>
      </c>
      <c r="E3" s="11">
        <f>IF(OR(ISBLANK('Bonus Diário1'!E3),'Bonus Diário1'!E3=1),0,1)</f>
        <v>0</v>
      </c>
      <c r="F3" s="11">
        <f>IF(OR(ISBLANK('Bonus Diário1'!F3),'Bonus Diário1'!F3=1),0,1)</f>
        <v>0</v>
      </c>
      <c r="G3" s="11">
        <f>IF(OR(ISBLANK('Bonus Diário1'!G3),'Bonus Diário1'!G3=1),0,1)</f>
        <v>0</v>
      </c>
      <c r="H3" s="11">
        <f>IF(OR(ISBLANK('Bonus Diário1'!H3),'Bonus Diário1'!H3=1),0,1)</f>
        <v>0</v>
      </c>
      <c r="I3" s="92">
        <f t="shared" ref="I3:I22" si="0">SUM(B3:H3)*B$115</f>
        <v>0</v>
      </c>
      <c r="K3" s="258" t="s">
        <v>175</v>
      </c>
      <c r="L3" s="259"/>
    </row>
    <row r="4" spans="1:12" ht="15.75" customHeight="1" x14ac:dyDescent="0.25">
      <c r="A4" s="89" t="str">
        <f>MEMBRO!A3</f>
        <v>Aluno 02</v>
      </c>
      <c r="B4" s="11">
        <f>IF(OR(ISBLANK('Bonus Diário1'!B4),'Bonus Diário1'!B4=1),0,1)</f>
        <v>0</v>
      </c>
      <c r="C4" s="11">
        <f>IF(OR(ISBLANK('Bonus Diário1'!C4),'Bonus Diário1'!C4=1),0,1)</f>
        <v>0</v>
      </c>
      <c r="D4" s="11">
        <f>IF(OR(ISBLANK('Bonus Diário1'!D4),'Bonus Diário1'!D4=1),0,1)</f>
        <v>0</v>
      </c>
      <c r="E4" s="11">
        <f>IF(OR(ISBLANK('Bonus Diário1'!E4),'Bonus Diário1'!E4=1),0,1)</f>
        <v>0</v>
      </c>
      <c r="F4" s="11">
        <f>IF(OR(ISBLANK('Bonus Diário1'!F4),'Bonus Diário1'!F4=1),0,1)</f>
        <v>0</v>
      </c>
      <c r="G4" s="11">
        <f>IF(OR(ISBLANK('Bonus Diário1'!G4),'Bonus Diário1'!G4=1),0,1)</f>
        <v>0</v>
      </c>
      <c r="H4" s="11">
        <f>IF(OR(ISBLANK('Bonus Diário1'!H4),'Bonus Diário1'!H4=1),0,1)</f>
        <v>0</v>
      </c>
      <c r="I4" s="90">
        <f t="shared" si="0"/>
        <v>0</v>
      </c>
      <c r="K4" s="260"/>
      <c r="L4" s="261"/>
    </row>
    <row r="5" spans="1:12" ht="15.75" customHeight="1" thickBot="1" x14ac:dyDescent="0.3">
      <c r="A5" s="89" t="str">
        <f>MEMBRO!A4</f>
        <v>Aluno 03</v>
      </c>
      <c r="B5" s="11">
        <f>IF(OR(ISBLANK('Bonus Diário1'!B5),'Bonus Diário1'!B5=1),0,1)</f>
        <v>0</v>
      </c>
      <c r="C5" s="11">
        <f>IF(OR(ISBLANK('Bonus Diário1'!C5),'Bonus Diário1'!C5=1),0,1)</f>
        <v>0</v>
      </c>
      <c r="D5" s="11">
        <f>IF(OR(ISBLANK('Bonus Diário1'!D5),'Bonus Diário1'!D5=1),0,1)</f>
        <v>0</v>
      </c>
      <c r="E5" s="11">
        <f>IF(OR(ISBLANK('Bonus Diário1'!E5),'Bonus Diário1'!E5=1),0,1)</f>
        <v>0</v>
      </c>
      <c r="F5" s="11">
        <f>IF(OR(ISBLANK('Bonus Diário1'!F5),'Bonus Diário1'!F5=1),0,1)</f>
        <v>0</v>
      </c>
      <c r="G5" s="11">
        <f>IF(OR(ISBLANK('Bonus Diário1'!G5),'Bonus Diário1'!G5=1),0,1)</f>
        <v>0</v>
      </c>
      <c r="H5" s="11">
        <f>IF(OR(ISBLANK('Bonus Diário1'!H5),'Bonus Diário1'!H5=1),0,1)</f>
        <v>0</v>
      </c>
      <c r="I5" s="90">
        <f t="shared" si="0"/>
        <v>0</v>
      </c>
      <c r="K5" s="256" t="s">
        <v>157</v>
      </c>
      <c r="L5" s="257"/>
    </row>
    <row r="6" spans="1:12" ht="15.75" customHeight="1" x14ac:dyDescent="0.25">
      <c r="A6" s="89" t="str">
        <f>MEMBRO!A5</f>
        <v>Aluno 04</v>
      </c>
      <c r="B6" s="11">
        <f>IF(OR(ISBLANK('Bonus Diário1'!B6),'Bonus Diário1'!B6=1),0,1)</f>
        <v>0</v>
      </c>
      <c r="C6" s="11">
        <f>IF(OR(ISBLANK('Bonus Diário1'!C6),'Bonus Diário1'!C6=1),0,1)</f>
        <v>0</v>
      </c>
      <c r="D6" s="11">
        <f>IF(OR(ISBLANK('Bonus Diário1'!D6),'Bonus Diário1'!D6=1),0,1)</f>
        <v>0</v>
      </c>
      <c r="E6" s="11">
        <f>IF(OR(ISBLANK('Bonus Diário1'!E6),'Bonus Diário1'!E6=1),0,1)</f>
        <v>0</v>
      </c>
      <c r="F6" s="11">
        <f>IF(OR(ISBLANK('Bonus Diário1'!F6),'Bonus Diário1'!F6=1),0,1)</f>
        <v>0</v>
      </c>
      <c r="G6" s="11">
        <f>IF(OR(ISBLANK('Bonus Diário1'!G6),'Bonus Diário1'!G6=1),0,1)</f>
        <v>0</v>
      </c>
      <c r="H6" s="11">
        <f>IF(OR(ISBLANK('Bonus Diário1'!H6),'Bonus Diário1'!H6=1),0,1)</f>
        <v>0</v>
      </c>
      <c r="I6" s="90">
        <f t="shared" si="0"/>
        <v>0</v>
      </c>
    </row>
    <row r="7" spans="1:12" ht="15.75" customHeight="1" thickBot="1" x14ac:dyDescent="0.3">
      <c r="A7" s="89" t="str">
        <f>MEMBRO!A6</f>
        <v>Aluno 05</v>
      </c>
      <c r="B7" s="11">
        <f>IF(OR(ISBLANK('Bonus Diário1'!B7),'Bonus Diário1'!B7=1),0,1)</f>
        <v>0</v>
      </c>
      <c r="C7" s="11">
        <f>IF(OR(ISBLANK('Bonus Diário1'!C7),'Bonus Diário1'!C7=1),0,1)</f>
        <v>0</v>
      </c>
      <c r="D7" s="11">
        <f>IF(OR(ISBLANK('Bonus Diário1'!D7),'Bonus Diário1'!D7=1),0,1)</f>
        <v>0</v>
      </c>
      <c r="E7" s="11">
        <f>IF(OR(ISBLANK('Bonus Diário1'!E7),'Bonus Diário1'!E7=1),0,1)</f>
        <v>0</v>
      </c>
      <c r="F7" s="11">
        <f>IF(OR(ISBLANK('Bonus Diário1'!F7),'Bonus Diário1'!F7=1),0,1)</f>
        <v>0</v>
      </c>
      <c r="G7" s="11">
        <f>IF(OR(ISBLANK('Bonus Diário1'!G7),'Bonus Diário1'!G7=1),0,1)</f>
        <v>0</v>
      </c>
      <c r="H7" s="11">
        <f>IF(OR(ISBLANK('Bonus Diário1'!H7),'Bonus Diário1'!H7=1),0,1)</f>
        <v>0</v>
      </c>
      <c r="I7" s="90">
        <f t="shared" si="0"/>
        <v>0</v>
      </c>
    </row>
    <row r="8" spans="1:12" ht="15.75" customHeight="1" x14ac:dyDescent="0.25">
      <c r="A8" s="89" t="str">
        <f>MEMBRO!A7</f>
        <v>Aluno 06</v>
      </c>
      <c r="B8" s="11">
        <f>IF(OR(ISBLANK('Bonus Diário1'!B8),'Bonus Diário1'!B8=1),0,1)</f>
        <v>0</v>
      </c>
      <c r="C8" s="11">
        <f>IF(OR(ISBLANK('Bonus Diário1'!C8),'Bonus Diário1'!C8=1),0,1)</f>
        <v>0</v>
      </c>
      <c r="D8" s="11">
        <f>IF(OR(ISBLANK('Bonus Diário1'!D8),'Bonus Diário1'!D8=1),0,1)</f>
        <v>0</v>
      </c>
      <c r="E8" s="11">
        <f>IF(OR(ISBLANK('Bonus Diário1'!E8),'Bonus Diário1'!E8=1),0,1)</f>
        <v>0</v>
      </c>
      <c r="F8" s="11">
        <f>IF(OR(ISBLANK('Bonus Diário1'!F8),'Bonus Diário1'!F8=1),0,1)</f>
        <v>0</v>
      </c>
      <c r="G8" s="11">
        <f>IF(OR(ISBLANK('Bonus Diário1'!G8),'Bonus Diário1'!G8=1),0,1)</f>
        <v>0</v>
      </c>
      <c r="H8" s="11">
        <f>IF(OR(ISBLANK('Bonus Diário1'!H8),'Bonus Diário1'!H8=1),0,1)</f>
        <v>0</v>
      </c>
      <c r="I8" s="90">
        <f t="shared" si="0"/>
        <v>0</v>
      </c>
      <c r="K8" s="229" t="s">
        <v>182</v>
      </c>
      <c r="L8" s="230"/>
    </row>
    <row r="9" spans="1:12" ht="15.75" customHeight="1" x14ac:dyDescent="0.25">
      <c r="A9" s="89" t="str">
        <f>MEMBRO!A8</f>
        <v>Aluno 07</v>
      </c>
      <c r="B9" s="11">
        <f>IF(OR(ISBLANK('Bonus Diário1'!B9),'Bonus Diário1'!B9=1),0,1)</f>
        <v>0</v>
      </c>
      <c r="C9" s="11">
        <f>IF(OR(ISBLANK('Bonus Diário1'!C9),'Bonus Diário1'!C9=1),0,1)</f>
        <v>0</v>
      </c>
      <c r="D9" s="11">
        <f>IF(OR(ISBLANK('Bonus Diário1'!D9),'Bonus Diário1'!D9=1),0,1)</f>
        <v>0</v>
      </c>
      <c r="E9" s="11">
        <f>IF(OR(ISBLANK('Bonus Diário1'!E9),'Bonus Diário1'!E9=1),0,1)</f>
        <v>0</v>
      </c>
      <c r="F9" s="11">
        <f>IF(OR(ISBLANK('Bonus Diário1'!F9),'Bonus Diário1'!F9=1),0,1)</f>
        <v>0</v>
      </c>
      <c r="G9" s="11">
        <f>IF(OR(ISBLANK('Bonus Diário1'!G9),'Bonus Diário1'!G9=1),0,1)</f>
        <v>0</v>
      </c>
      <c r="H9" s="11">
        <f>IF(OR(ISBLANK('Bonus Diário1'!H9),'Bonus Diário1'!H9=1),0,1)</f>
        <v>0</v>
      </c>
      <c r="I9" s="90">
        <f t="shared" si="0"/>
        <v>0</v>
      </c>
      <c r="K9" s="12" t="s">
        <v>183</v>
      </c>
      <c r="L9" s="43" t="s">
        <v>184</v>
      </c>
    </row>
    <row r="10" spans="1:12" ht="15.75" customHeight="1" x14ac:dyDescent="0.25">
      <c r="A10" s="89" t="str">
        <f>MEMBRO!A9</f>
        <v>Aluno 08</v>
      </c>
      <c r="B10" s="11">
        <f>IF(OR(ISBLANK('Bonus Diário1'!B10),'Bonus Diário1'!B10=1),0,1)</f>
        <v>0</v>
      </c>
      <c r="C10" s="11">
        <f>IF(OR(ISBLANK('Bonus Diário1'!C10),'Bonus Diário1'!C10=1),0,1)</f>
        <v>0</v>
      </c>
      <c r="D10" s="11">
        <f>IF(OR(ISBLANK('Bonus Diário1'!D10),'Bonus Diário1'!D10=1),0,1)</f>
        <v>0</v>
      </c>
      <c r="E10" s="11">
        <f>IF(OR(ISBLANK('Bonus Diário1'!E10),'Bonus Diário1'!E10=1),0,1)</f>
        <v>0</v>
      </c>
      <c r="F10" s="11">
        <f>IF(OR(ISBLANK('Bonus Diário1'!F10),'Bonus Diário1'!F10=1),0,1)</f>
        <v>0</v>
      </c>
      <c r="G10" s="11">
        <f>IF(OR(ISBLANK('Bonus Diário1'!G10),'Bonus Diário1'!G10=1),0,1)</f>
        <v>0</v>
      </c>
      <c r="H10" s="11">
        <f>IF(OR(ISBLANK('Bonus Diário1'!H10),'Bonus Diário1'!H10=1),0,1)</f>
        <v>0</v>
      </c>
      <c r="I10" s="90">
        <f t="shared" si="0"/>
        <v>0</v>
      </c>
      <c r="K10" s="12"/>
      <c r="L10" s="43"/>
    </row>
    <row r="11" spans="1:12" ht="16.350000000000001" customHeight="1" x14ac:dyDescent="0.25">
      <c r="A11" s="89" t="str">
        <f>MEMBRO!A10</f>
        <v>Aluno 09</v>
      </c>
      <c r="B11" s="11">
        <f>IF(OR(ISBLANK('Bonus Diário1'!B11),'Bonus Diário1'!B11=1),0,1)</f>
        <v>0</v>
      </c>
      <c r="C11" s="11">
        <f>IF(OR(ISBLANK('Bonus Diário1'!C11),'Bonus Diário1'!C11=1),0,1)</f>
        <v>0</v>
      </c>
      <c r="D11" s="11">
        <f>IF(OR(ISBLANK('Bonus Diário1'!D11),'Bonus Diário1'!D11=1),0,1)</f>
        <v>0</v>
      </c>
      <c r="E11" s="11">
        <f>IF(OR(ISBLANK('Bonus Diário1'!E11),'Bonus Diário1'!E11=1),0,1)</f>
        <v>0</v>
      </c>
      <c r="F11" s="11">
        <f>IF(OR(ISBLANK('Bonus Diário1'!F11),'Bonus Diário1'!F11=1),0,1)</f>
        <v>0</v>
      </c>
      <c r="G11" s="11">
        <f>IF(OR(ISBLANK('Bonus Diário1'!G11),'Bonus Diário1'!G11=1),0,1)</f>
        <v>0</v>
      </c>
      <c r="H11" s="11">
        <f>IF(OR(ISBLANK('Bonus Diário1'!H11),'Bonus Diário1'!H11=1),0,1)</f>
        <v>0</v>
      </c>
      <c r="I11" s="90">
        <f t="shared" si="0"/>
        <v>0</v>
      </c>
      <c r="K11" s="12"/>
      <c r="L11" s="43"/>
    </row>
    <row r="12" spans="1:12" ht="16.350000000000001" customHeight="1" thickBot="1" x14ac:dyDescent="0.3">
      <c r="A12" s="89" t="str">
        <f>MEMBRO!A11</f>
        <v>Aluno 10</v>
      </c>
      <c r="B12" s="11">
        <f>IF(OR(ISBLANK('Bonus Diário1'!B12),'Bonus Diário1'!B12=1),0,1)</f>
        <v>0</v>
      </c>
      <c r="C12" s="11">
        <f>IF(OR(ISBLANK('Bonus Diário1'!C12),'Bonus Diário1'!C12=1),0,1)</f>
        <v>0</v>
      </c>
      <c r="D12" s="11">
        <f>IF(OR(ISBLANK('Bonus Diário1'!D12),'Bonus Diário1'!D12=1),0,1)</f>
        <v>0</v>
      </c>
      <c r="E12" s="11">
        <f>IF(OR(ISBLANK('Bonus Diário1'!E12),'Bonus Diário1'!E12=1),0,1)</f>
        <v>0</v>
      </c>
      <c r="F12" s="11">
        <f>IF(OR(ISBLANK('Bonus Diário1'!F12),'Bonus Diário1'!F12=1),0,1)</f>
        <v>0</v>
      </c>
      <c r="G12" s="11">
        <f>IF(OR(ISBLANK('Bonus Diário1'!G12),'Bonus Diário1'!G12=1),0,1)</f>
        <v>0</v>
      </c>
      <c r="H12" s="11">
        <f>IF(OR(ISBLANK('Bonus Diário1'!H12),'Bonus Diário1'!H12=1),0,1)</f>
        <v>0</v>
      </c>
      <c r="I12" s="90">
        <f t="shared" si="0"/>
        <v>0</v>
      </c>
      <c r="K12" s="44"/>
      <c r="L12" s="45"/>
    </row>
    <row r="13" spans="1:12" ht="16.350000000000001" customHeight="1" x14ac:dyDescent="0.25">
      <c r="A13" s="89" t="str">
        <f>MEMBRO!A12</f>
        <v>Aluno 11</v>
      </c>
      <c r="B13" s="11">
        <f>IF(OR(ISBLANK('Bonus Diário1'!B13),'Bonus Diário1'!B13=1),0,1)</f>
        <v>0</v>
      </c>
      <c r="C13" s="11">
        <f>IF(OR(ISBLANK('Bonus Diário1'!C13),'Bonus Diário1'!C13=1),0,1)</f>
        <v>0</v>
      </c>
      <c r="D13" s="11">
        <f>IF(OR(ISBLANK('Bonus Diário1'!D13),'Bonus Diário1'!D13=1),0,1)</f>
        <v>0</v>
      </c>
      <c r="E13" s="11">
        <f>IF(OR(ISBLANK('Bonus Diário1'!E13),'Bonus Diário1'!E13=1),0,1)</f>
        <v>0</v>
      </c>
      <c r="F13" s="11">
        <f>IF(OR(ISBLANK('Bonus Diário1'!F13),'Bonus Diário1'!F13=1),0,1)</f>
        <v>0</v>
      </c>
      <c r="G13" s="11">
        <f>IF(OR(ISBLANK('Bonus Diário1'!G13),'Bonus Diário1'!G13=1),0,1)</f>
        <v>0</v>
      </c>
      <c r="H13" s="11">
        <f>IF(OR(ISBLANK('Bonus Diário1'!H13),'Bonus Diário1'!H13=1),0,1)</f>
        <v>0</v>
      </c>
      <c r="I13" s="90">
        <f t="shared" si="0"/>
        <v>0</v>
      </c>
    </row>
    <row r="14" spans="1:12" ht="16.350000000000001" customHeight="1" x14ac:dyDescent="0.25">
      <c r="A14" s="89" t="str">
        <f>MEMBRO!A13</f>
        <v>Aluno 12</v>
      </c>
      <c r="B14" s="11">
        <f>IF(OR(ISBLANK('Bonus Diário1'!B14),'Bonus Diário1'!B14=1),0,1)</f>
        <v>0</v>
      </c>
      <c r="C14" s="11">
        <f>IF(OR(ISBLANK('Bonus Diário1'!C14),'Bonus Diário1'!C14=1),0,1)</f>
        <v>0</v>
      </c>
      <c r="D14" s="11">
        <f>IF(OR(ISBLANK('Bonus Diário1'!D14),'Bonus Diário1'!D14=1),0,1)</f>
        <v>0</v>
      </c>
      <c r="E14" s="11">
        <f>IF(OR(ISBLANK('Bonus Diário1'!E14),'Bonus Diário1'!E14=1),0,1)</f>
        <v>0</v>
      </c>
      <c r="F14" s="11">
        <f>IF(OR(ISBLANK('Bonus Diário1'!F14),'Bonus Diário1'!F14=1),0,1)</f>
        <v>0</v>
      </c>
      <c r="G14" s="11">
        <f>IF(OR(ISBLANK('Bonus Diário1'!G14),'Bonus Diário1'!G14=1),0,1)</f>
        <v>0</v>
      </c>
      <c r="H14" s="11">
        <f>IF(OR(ISBLANK('Bonus Diário1'!H14),'Bonus Diário1'!H14=1),0,1)</f>
        <v>0</v>
      </c>
      <c r="I14" s="90">
        <f t="shared" si="0"/>
        <v>0</v>
      </c>
    </row>
    <row r="15" spans="1:12" ht="16.350000000000001" customHeight="1" x14ac:dyDescent="0.25">
      <c r="A15" s="89" t="str">
        <f>MEMBRO!A14</f>
        <v>Aluno 13</v>
      </c>
      <c r="B15" s="11">
        <f>IF(OR(ISBLANK('Bonus Diário1'!B15),'Bonus Diário1'!B15=1),0,1)</f>
        <v>0</v>
      </c>
      <c r="C15" s="11">
        <f>IF(OR(ISBLANK('Bonus Diário1'!C15),'Bonus Diário1'!C15=1),0,1)</f>
        <v>0</v>
      </c>
      <c r="D15" s="11">
        <f>IF(OR(ISBLANK('Bonus Diário1'!D15),'Bonus Diário1'!D15=1),0,1)</f>
        <v>0</v>
      </c>
      <c r="E15" s="11">
        <f>IF(OR(ISBLANK('Bonus Diário1'!E15),'Bonus Diário1'!E15=1),0,1)</f>
        <v>0</v>
      </c>
      <c r="F15" s="11">
        <f>IF(OR(ISBLANK('Bonus Diário1'!F15),'Bonus Diário1'!F15=1),0,1)</f>
        <v>0</v>
      </c>
      <c r="G15" s="11">
        <f>IF(OR(ISBLANK('Bonus Diário1'!G15),'Bonus Diário1'!G15=1),0,1)</f>
        <v>0</v>
      </c>
      <c r="H15" s="11">
        <f>IF(OR(ISBLANK('Bonus Diário1'!H15),'Bonus Diário1'!H15=1),0,1)</f>
        <v>0</v>
      </c>
      <c r="I15" s="90">
        <f t="shared" si="0"/>
        <v>0</v>
      </c>
    </row>
    <row r="16" spans="1:12" ht="16.350000000000001" customHeight="1" x14ac:dyDescent="0.25">
      <c r="A16" s="89" t="str">
        <f>MEMBRO!A15</f>
        <v>Aluno 14</v>
      </c>
      <c r="B16" s="11">
        <f>IF(OR(ISBLANK('Bonus Diário1'!B16),'Bonus Diário1'!B16=1),0,1)</f>
        <v>0</v>
      </c>
      <c r="C16" s="11">
        <f>IF(OR(ISBLANK('Bonus Diário1'!C16),'Bonus Diário1'!C16=1),0,1)</f>
        <v>0</v>
      </c>
      <c r="D16" s="11">
        <f>IF(OR(ISBLANK('Bonus Diário1'!D16),'Bonus Diário1'!D16=1),0,1)</f>
        <v>0</v>
      </c>
      <c r="E16" s="11">
        <f>IF(OR(ISBLANK('Bonus Diário1'!E16),'Bonus Diário1'!E16=1),0,1)</f>
        <v>0</v>
      </c>
      <c r="F16" s="11">
        <f>IF(OR(ISBLANK('Bonus Diário1'!F16),'Bonus Diário1'!F16=1),0,1)</f>
        <v>0</v>
      </c>
      <c r="G16" s="11">
        <f>IF(OR(ISBLANK('Bonus Diário1'!G16),'Bonus Diário1'!G16=1),0,1)</f>
        <v>0</v>
      </c>
      <c r="H16" s="11">
        <f>IF(OR(ISBLANK('Bonus Diário1'!H16),'Bonus Diário1'!H16=1),0,1)</f>
        <v>0</v>
      </c>
      <c r="I16" s="90">
        <f t="shared" si="0"/>
        <v>0</v>
      </c>
    </row>
    <row r="17" spans="1:13" ht="16.350000000000001" customHeight="1" x14ac:dyDescent="0.25">
      <c r="A17" s="89" t="str">
        <f>MEMBRO!A16</f>
        <v>Aluno 15</v>
      </c>
      <c r="B17" s="11">
        <f>IF(OR(ISBLANK('Bonus Diário1'!B17),'Bonus Diário1'!B17=1),0,1)</f>
        <v>0</v>
      </c>
      <c r="C17" s="11">
        <f>IF(OR(ISBLANK('Bonus Diário1'!C17),'Bonus Diário1'!C17=1),0,1)</f>
        <v>0</v>
      </c>
      <c r="D17" s="11">
        <f>IF(OR(ISBLANK('Bonus Diário1'!D17),'Bonus Diário1'!D17=1),0,1)</f>
        <v>0</v>
      </c>
      <c r="E17" s="11">
        <f>IF(OR(ISBLANK('Bonus Diário1'!E17),'Bonus Diário1'!E17=1),0,1)</f>
        <v>0</v>
      </c>
      <c r="F17" s="11">
        <f>IF(OR(ISBLANK('Bonus Diário1'!F17),'Bonus Diário1'!F17=1),0,1)</f>
        <v>0</v>
      </c>
      <c r="G17" s="11">
        <f>IF(OR(ISBLANK('Bonus Diário1'!G17),'Bonus Diário1'!G17=1),0,1)</f>
        <v>0</v>
      </c>
      <c r="H17" s="11">
        <f>IF(OR(ISBLANK('Bonus Diário1'!H17),'Bonus Diário1'!H17=1),0,1)</f>
        <v>0</v>
      </c>
      <c r="I17" s="90">
        <f t="shared" si="0"/>
        <v>0</v>
      </c>
    </row>
    <row r="18" spans="1:13" ht="16.350000000000001" customHeight="1" x14ac:dyDescent="0.25">
      <c r="A18" s="89" t="str">
        <f>MEMBRO!A17</f>
        <v>Aluno 16</v>
      </c>
      <c r="B18" s="11">
        <f>IF(OR(ISBLANK('Bonus Diário1'!B18),'Bonus Diário1'!B18=1),0,1)</f>
        <v>0</v>
      </c>
      <c r="C18" s="11">
        <f>IF(OR(ISBLANK('Bonus Diário1'!C18),'Bonus Diário1'!C18=1),0,1)</f>
        <v>0</v>
      </c>
      <c r="D18" s="11">
        <f>IF(OR(ISBLANK('Bonus Diário1'!D18),'Bonus Diário1'!D18=1),0,1)</f>
        <v>0</v>
      </c>
      <c r="E18" s="11">
        <f>IF(OR(ISBLANK('Bonus Diário1'!E18),'Bonus Diário1'!E18=1),0,1)</f>
        <v>0</v>
      </c>
      <c r="F18" s="11">
        <f>IF(OR(ISBLANK('Bonus Diário1'!F18),'Bonus Diário1'!F18=1),0,1)</f>
        <v>0</v>
      </c>
      <c r="G18" s="11">
        <f>IF(OR(ISBLANK('Bonus Diário1'!G18),'Bonus Diário1'!G18=1),0,1)</f>
        <v>0</v>
      </c>
      <c r="H18" s="11">
        <f>IF(OR(ISBLANK('Bonus Diário1'!H18),'Bonus Diário1'!H18=1),0,1)</f>
        <v>0</v>
      </c>
      <c r="I18" s="90">
        <f t="shared" si="0"/>
        <v>0</v>
      </c>
    </row>
    <row r="19" spans="1:13" ht="16.350000000000001" customHeight="1" x14ac:dyDescent="0.25">
      <c r="A19" s="89" t="str">
        <f>MEMBRO!A18</f>
        <v>Aluno 17</v>
      </c>
      <c r="B19" s="11">
        <f>IF(OR(ISBLANK('Bonus Diário1'!B19),'Bonus Diário1'!B19=1),0,1)</f>
        <v>0</v>
      </c>
      <c r="C19" s="11">
        <f>IF(OR(ISBLANK('Bonus Diário1'!C19),'Bonus Diário1'!C19=1),0,1)</f>
        <v>0</v>
      </c>
      <c r="D19" s="11">
        <f>IF(OR(ISBLANK('Bonus Diário1'!D19),'Bonus Diário1'!D19=1),0,1)</f>
        <v>0</v>
      </c>
      <c r="E19" s="11">
        <f>IF(OR(ISBLANK('Bonus Diário1'!E19),'Bonus Diário1'!E19=1),0,1)</f>
        <v>0</v>
      </c>
      <c r="F19" s="11">
        <f>IF(OR(ISBLANK('Bonus Diário1'!F19),'Bonus Diário1'!F19=1),0,1)</f>
        <v>0</v>
      </c>
      <c r="G19" s="11">
        <f>IF(OR(ISBLANK('Bonus Diário1'!G19),'Bonus Diário1'!G19=1),0,1)</f>
        <v>0</v>
      </c>
      <c r="H19" s="11">
        <f>IF(OR(ISBLANK('Bonus Diário1'!H19),'Bonus Diário1'!H19=1),0,1)</f>
        <v>0</v>
      </c>
      <c r="I19" s="90">
        <f t="shared" si="0"/>
        <v>0</v>
      </c>
    </row>
    <row r="20" spans="1:13" ht="16.350000000000001" customHeight="1" x14ac:dyDescent="0.25">
      <c r="A20" s="89" t="str">
        <f>MEMBRO!A19</f>
        <v>Aluno 18</v>
      </c>
      <c r="B20" s="11">
        <f>IF(OR(ISBLANK('Bonus Diário1'!B20),'Bonus Diário1'!B20=1),0,1)</f>
        <v>0</v>
      </c>
      <c r="C20" s="11">
        <f>IF(OR(ISBLANK('Bonus Diário1'!C20),'Bonus Diário1'!C20=1),0,1)</f>
        <v>0</v>
      </c>
      <c r="D20" s="11">
        <f>IF(OR(ISBLANK('Bonus Diário1'!D20),'Bonus Diário1'!D20=1),0,1)</f>
        <v>0</v>
      </c>
      <c r="E20" s="11">
        <f>IF(OR(ISBLANK('Bonus Diário1'!E20),'Bonus Diário1'!E20=1),0,1)</f>
        <v>0</v>
      </c>
      <c r="F20" s="11">
        <f>IF(OR(ISBLANK('Bonus Diário1'!F20),'Bonus Diário1'!F20=1),0,1)</f>
        <v>0</v>
      </c>
      <c r="G20" s="11">
        <f>IF(OR(ISBLANK('Bonus Diário1'!G20),'Bonus Diário1'!G20=1),0,1)</f>
        <v>0</v>
      </c>
      <c r="H20" s="11">
        <f>IF(OR(ISBLANK('Bonus Diário1'!H20),'Bonus Diário1'!H20=1),0,1)</f>
        <v>0</v>
      </c>
      <c r="I20" s="90">
        <f t="shared" si="0"/>
        <v>0</v>
      </c>
    </row>
    <row r="21" spans="1:13" ht="16.350000000000001" customHeight="1" x14ac:dyDescent="0.25">
      <c r="A21" s="89" t="str">
        <f>MEMBRO!A20</f>
        <v>Aluno 19</v>
      </c>
      <c r="B21" s="11">
        <f>IF(OR(ISBLANK('Bonus Diário1'!B21),'Bonus Diário1'!B21=1),0,1)</f>
        <v>0</v>
      </c>
      <c r="C21" s="11">
        <f>IF(OR(ISBLANK('Bonus Diário1'!C21),'Bonus Diário1'!C21=1),0,1)</f>
        <v>0</v>
      </c>
      <c r="D21" s="11">
        <f>IF(OR(ISBLANK('Bonus Diário1'!D21),'Bonus Diário1'!D21=1),0,1)</f>
        <v>0</v>
      </c>
      <c r="E21" s="11">
        <f>IF(OR(ISBLANK('Bonus Diário1'!E21),'Bonus Diário1'!E21=1),0,1)</f>
        <v>0</v>
      </c>
      <c r="F21" s="11">
        <f>IF(OR(ISBLANK('Bonus Diário1'!F21),'Bonus Diário1'!F21=1),0,1)</f>
        <v>0</v>
      </c>
      <c r="G21" s="11">
        <f>IF(OR(ISBLANK('Bonus Diário1'!G21),'Bonus Diário1'!G21=1),0,1)</f>
        <v>0</v>
      </c>
      <c r="H21" s="11">
        <f>IF(OR(ISBLANK('Bonus Diário1'!H21),'Bonus Diário1'!H21=1),0,1)</f>
        <v>0</v>
      </c>
      <c r="I21" s="90">
        <f t="shared" si="0"/>
        <v>0</v>
      </c>
    </row>
    <row r="22" spans="1:13" ht="16.350000000000001" customHeight="1" thickBot="1" x14ac:dyDescent="0.3">
      <c r="A22" s="89" t="str">
        <f>MEMBRO!A21</f>
        <v>Aluno 20</v>
      </c>
      <c r="B22" s="11">
        <f>IF(OR(ISBLANK('Bonus Diário1'!B22),'Bonus Diário1'!B22=1),0,1)</f>
        <v>0</v>
      </c>
      <c r="C22" s="11">
        <f>IF(OR(ISBLANK('Bonus Diário1'!C22),'Bonus Diário1'!C22=1),0,1)</f>
        <v>0</v>
      </c>
      <c r="D22" s="11">
        <f>IF(OR(ISBLANK('Bonus Diário1'!D22),'Bonus Diário1'!D22=1),0,1)</f>
        <v>0</v>
      </c>
      <c r="E22" s="11">
        <f>IF(OR(ISBLANK('Bonus Diário1'!E22),'Bonus Diário1'!E22=1),0,1)</f>
        <v>0</v>
      </c>
      <c r="F22" s="11">
        <f>IF(OR(ISBLANK('Bonus Diário1'!F22),'Bonus Diário1'!F22=1),0,1)</f>
        <v>0</v>
      </c>
      <c r="G22" s="11">
        <f>IF(OR(ISBLANK('Bonus Diário1'!G22),'Bonus Diário1'!G22=1),0,1)</f>
        <v>0</v>
      </c>
      <c r="H22" s="11">
        <f>IF(OR(ISBLANK('Bonus Diário1'!H22),'Bonus Diário1'!H22=1),0,1)</f>
        <v>0</v>
      </c>
      <c r="I22" s="90">
        <f t="shared" si="0"/>
        <v>0</v>
      </c>
    </row>
    <row r="23" spans="1:13" ht="16.350000000000001" customHeight="1" thickBot="1" x14ac:dyDescent="0.3">
      <c r="A23" s="274" t="s">
        <v>29</v>
      </c>
      <c r="B23" s="275"/>
      <c r="C23" s="275"/>
      <c r="D23" s="275"/>
      <c r="E23" s="275"/>
      <c r="F23" s="275"/>
      <c r="G23" s="275"/>
      <c r="H23" s="275"/>
      <c r="I23" s="276"/>
    </row>
    <row r="24" spans="1:13" ht="15.75" customHeight="1" thickBot="1" x14ac:dyDescent="0.3">
      <c r="A24" s="81" t="s">
        <v>2</v>
      </c>
      <c r="B24" s="57" t="s">
        <v>4</v>
      </c>
      <c r="C24" s="57" t="s">
        <v>8</v>
      </c>
      <c r="D24" s="57" t="s">
        <v>5</v>
      </c>
      <c r="E24" s="57" t="s">
        <v>6</v>
      </c>
      <c r="F24" s="57" t="s">
        <v>7</v>
      </c>
      <c r="G24" s="57" t="s">
        <v>15</v>
      </c>
      <c r="H24" s="57" t="s">
        <v>17</v>
      </c>
      <c r="I24" s="86" t="s">
        <v>0</v>
      </c>
    </row>
    <row r="25" spans="1:13" ht="15.75" customHeight="1" x14ac:dyDescent="0.25">
      <c r="A25" s="89" t="str">
        <f>MEMBRO!A2</f>
        <v>Aluno 01</v>
      </c>
      <c r="B25" s="11"/>
      <c r="C25" s="11"/>
      <c r="D25" s="11"/>
      <c r="E25" s="11"/>
      <c r="F25" s="11"/>
      <c r="G25" s="11"/>
      <c r="H25" s="77"/>
      <c r="I25" s="90">
        <f t="shared" ref="I25:I44" si="1">SUM(B25:H25)*B$116</f>
        <v>0</v>
      </c>
      <c r="K25" s="267" t="s">
        <v>173</v>
      </c>
      <c r="L25" s="268"/>
    </row>
    <row r="26" spans="1:13" ht="15.75" customHeight="1" x14ac:dyDescent="0.25">
      <c r="A26" s="89" t="str">
        <f>MEMBRO!A3</f>
        <v>Aluno 02</v>
      </c>
      <c r="B26" s="11"/>
      <c r="C26" s="11"/>
      <c r="D26" s="11"/>
      <c r="E26" s="11"/>
      <c r="F26" s="11"/>
      <c r="G26" s="11"/>
      <c r="H26" s="77"/>
      <c r="I26" s="90">
        <f t="shared" si="1"/>
        <v>0</v>
      </c>
      <c r="K26" s="269"/>
      <c r="L26" s="270"/>
      <c r="M26" s="6"/>
    </row>
    <row r="27" spans="1:13" ht="15.75" customHeight="1" x14ac:dyDescent="0.25">
      <c r="A27" s="89" t="str">
        <f>MEMBRO!A4</f>
        <v>Aluno 03</v>
      </c>
      <c r="B27" s="11"/>
      <c r="C27" s="11"/>
      <c r="D27" s="11"/>
      <c r="E27" s="11"/>
      <c r="F27" s="11"/>
      <c r="G27" s="11"/>
      <c r="H27" s="77"/>
      <c r="I27" s="90">
        <f t="shared" si="1"/>
        <v>0</v>
      </c>
      <c r="K27" s="260" t="s">
        <v>172</v>
      </c>
      <c r="L27" s="261"/>
      <c r="M27" s="6"/>
    </row>
    <row r="28" spans="1:13" ht="15.75" customHeight="1" thickBot="1" x14ac:dyDescent="0.3">
      <c r="A28" s="89" t="str">
        <f>MEMBRO!A5</f>
        <v>Aluno 04</v>
      </c>
      <c r="B28" s="11"/>
      <c r="C28" s="11"/>
      <c r="D28" s="11"/>
      <c r="E28" s="11"/>
      <c r="F28" s="11"/>
      <c r="G28" s="11"/>
      <c r="H28" s="77"/>
      <c r="I28" s="90">
        <f t="shared" si="1"/>
        <v>0</v>
      </c>
      <c r="K28" s="262"/>
      <c r="L28" s="263"/>
    </row>
    <row r="29" spans="1:13" ht="15.75" customHeight="1" x14ac:dyDescent="0.25">
      <c r="A29" s="89" t="str">
        <f>MEMBRO!A6</f>
        <v>Aluno 05</v>
      </c>
      <c r="B29" s="11"/>
      <c r="C29" s="11"/>
      <c r="D29" s="11"/>
      <c r="E29" s="11"/>
      <c r="F29" s="11"/>
      <c r="G29" s="11"/>
      <c r="H29" s="77"/>
      <c r="I29" s="90">
        <f t="shared" si="1"/>
        <v>0</v>
      </c>
    </row>
    <row r="30" spans="1:13" ht="15.75" customHeight="1" thickBot="1" x14ac:dyDescent="0.3">
      <c r="A30" s="89" t="str">
        <f>MEMBRO!A7</f>
        <v>Aluno 06</v>
      </c>
      <c r="B30" s="11"/>
      <c r="C30" s="11"/>
      <c r="D30" s="11"/>
      <c r="E30" s="11"/>
      <c r="F30" s="11"/>
      <c r="G30" s="11"/>
      <c r="H30" s="77"/>
      <c r="I30" s="90">
        <f t="shared" si="1"/>
        <v>0</v>
      </c>
    </row>
    <row r="31" spans="1:13" ht="15.75" customHeight="1" x14ac:dyDescent="0.25">
      <c r="A31" s="89" t="str">
        <f>MEMBRO!A8</f>
        <v>Aluno 07</v>
      </c>
      <c r="B31" s="11"/>
      <c r="C31" s="11"/>
      <c r="D31" s="11"/>
      <c r="E31" s="11"/>
      <c r="F31" s="11"/>
      <c r="G31" s="11"/>
      <c r="H31" s="77"/>
      <c r="I31" s="90">
        <f t="shared" si="1"/>
        <v>0</v>
      </c>
      <c r="K31" s="229" t="s">
        <v>182</v>
      </c>
      <c r="L31" s="230"/>
    </row>
    <row r="32" spans="1:13" ht="15.75" customHeight="1" x14ac:dyDescent="0.25">
      <c r="A32" s="89" t="str">
        <f>MEMBRO!A9</f>
        <v>Aluno 08</v>
      </c>
      <c r="B32" s="11"/>
      <c r="C32" s="11"/>
      <c r="D32" s="11"/>
      <c r="E32" s="11"/>
      <c r="F32" s="11"/>
      <c r="G32" s="11"/>
      <c r="H32" s="77"/>
      <c r="I32" s="90">
        <f t="shared" si="1"/>
        <v>0</v>
      </c>
      <c r="K32" s="12" t="s">
        <v>183</v>
      </c>
      <c r="L32" s="43" t="s">
        <v>184</v>
      </c>
    </row>
    <row r="33" spans="1:12" ht="15.75" customHeight="1" x14ac:dyDescent="0.25">
      <c r="A33" s="89" t="str">
        <f>MEMBRO!A10</f>
        <v>Aluno 09</v>
      </c>
      <c r="B33" s="11"/>
      <c r="C33" s="11"/>
      <c r="D33" s="11"/>
      <c r="E33" s="11"/>
      <c r="F33" s="11"/>
      <c r="G33" s="11"/>
      <c r="H33" s="77"/>
      <c r="I33" s="90">
        <f t="shared" si="1"/>
        <v>0</v>
      </c>
      <c r="K33" s="12"/>
      <c r="L33" s="43"/>
    </row>
    <row r="34" spans="1:12" ht="15.75" customHeight="1" x14ac:dyDescent="0.25">
      <c r="A34" s="89" t="str">
        <f>MEMBRO!A11</f>
        <v>Aluno 10</v>
      </c>
      <c r="B34" s="11"/>
      <c r="C34" s="11"/>
      <c r="D34" s="11"/>
      <c r="E34" s="11"/>
      <c r="F34" s="11"/>
      <c r="G34" s="11"/>
      <c r="H34" s="77"/>
      <c r="I34" s="90">
        <f t="shared" si="1"/>
        <v>0</v>
      </c>
      <c r="K34" s="12"/>
      <c r="L34" s="43"/>
    </row>
    <row r="35" spans="1:12" ht="15.75" customHeight="1" thickBot="1" x14ac:dyDescent="0.3">
      <c r="A35" s="89" t="str">
        <f>MEMBRO!A12</f>
        <v>Aluno 11</v>
      </c>
      <c r="B35" s="11"/>
      <c r="C35" s="11"/>
      <c r="D35" s="11"/>
      <c r="E35" s="11"/>
      <c r="F35" s="11"/>
      <c r="G35" s="11"/>
      <c r="H35" s="77"/>
      <c r="I35" s="90">
        <f t="shared" si="1"/>
        <v>0</v>
      </c>
      <c r="K35" s="44"/>
      <c r="L35" s="45"/>
    </row>
    <row r="36" spans="1:12" ht="15.75" customHeight="1" x14ac:dyDescent="0.25">
      <c r="A36" s="89" t="str">
        <f>MEMBRO!A13</f>
        <v>Aluno 12</v>
      </c>
      <c r="B36" s="11"/>
      <c r="C36" s="11"/>
      <c r="D36" s="11"/>
      <c r="E36" s="11"/>
      <c r="F36" s="11"/>
      <c r="G36" s="11"/>
      <c r="H36" s="77"/>
      <c r="I36" s="90">
        <f t="shared" si="1"/>
        <v>0</v>
      </c>
    </row>
    <row r="37" spans="1:12" ht="15.75" customHeight="1" x14ac:dyDescent="0.25">
      <c r="A37" s="89" t="str">
        <f>MEMBRO!A14</f>
        <v>Aluno 13</v>
      </c>
      <c r="B37" s="11"/>
      <c r="C37" s="11"/>
      <c r="D37" s="11"/>
      <c r="E37" s="11"/>
      <c r="F37" s="11"/>
      <c r="G37" s="11"/>
      <c r="H37" s="77"/>
      <c r="I37" s="90">
        <f t="shared" si="1"/>
        <v>0</v>
      </c>
    </row>
    <row r="38" spans="1:12" ht="15.75" customHeight="1" x14ac:dyDescent="0.25">
      <c r="A38" s="89" t="str">
        <f>MEMBRO!A15</f>
        <v>Aluno 14</v>
      </c>
      <c r="B38" s="11"/>
      <c r="C38" s="11"/>
      <c r="D38" s="11"/>
      <c r="E38" s="11"/>
      <c r="F38" s="11"/>
      <c r="G38" s="11"/>
      <c r="H38" s="77"/>
      <c r="I38" s="90">
        <f t="shared" si="1"/>
        <v>0</v>
      </c>
    </row>
    <row r="39" spans="1:12" ht="15.75" customHeight="1" x14ac:dyDescent="0.25">
      <c r="A39" s="89" t="str">
        <f>MEMBRO!A16</f>
        <v>Aluno 15</v>
      </c>
      <c r="B39" s="11"/>
      <c r="C39" s="11"/>
      <c r="D39" s="11"/>
      <c r="E39" s="11"/>
      <c r="F39" s="11"/>
      <c r="G39" s="11"/>
      <c r="H39" s="77"/>
      <c r="I39" s="90">
        <f t="shared" si="1"/>
        <v>0</v>
      </c>
    </row>
    <row r="40" spans="1:12" ht="15.75" customHeight="1" x14ac:dyDescent="0.25">
      <c r="A40" s="89" t="str">
        <f>MEMBRO!A17</f>
        <v>Aluno 16</v>
      </c>
      <c r="B40" s="11"/>
      <c r="C40" s="11"/>
      <c r="D40" s="11"/>
      <c r="E40" s="11"/>
      <c r="F40" s="11"/>
      <c r="G40" s="11"/>
      <c r="H40" s="77"/>
      <c r="I40" s="90">
        <f t="shared" si="1"/>
        <v>0</v>
      </c>
    </row>
    <row r="41" spans="1:12" ht="15.75" customHeight="1" x14ac:dyDescent="0.25">
      <c r="A41" s="89" t="str">
        <f>MEMBRO!A18</f>
        <v>Aluno 17</v>
      </c>
      <c r="B41" s="11"/>
      <c r="C41" s="11"/>
      <c r="D41" s="11"/>
      <c r="E41" s="11"/>
      <c r="F41" s="11"/>
      <c r="G41" s="11"/>
      <c r="H41" s="77"/>
      <c r="I41" s="90">
        <f t="shared" si="1"/>
        <v>0</v>
      </c>
    </row>
    <row r="42" spans="1:12" ht="15.75" customHeight="1" x14ac:dyDescent="0.25">
      <c r="A42" s="89" t="str">
        <f>MEMBRO!A19</f>
        <v>Aluno 18</v>
      </c>
      <c r="B42" s="11"/>
      <c r="C42" s="11"/>
      <c r="D42" s="11"/>
      <c r="E42" s="11"/>
      <c r="F42" s="11"/>
      <c r="G42" s="11"/>
      <c r="H42" s="77"/>
      <c r="I42" s="90">
        <f t="shared" si="1"/>
        <v>0</v>
      </c>
    </row>
    <row r="43" spans="1:12" ht="15.75" customHeight="1" x14ac:dyDescent="0.25">
      <c r="A43" s="89" t="str">
        <f>MEMBRO!A20</f>
        <v>Aluno 19</v>
      </c>
      <c r="B43" s="11"/>
      <c r="C43" s="11"/>
      <c r="D43" s="11"/>
      <c r="E43" s="11"/>
      <c r="F43" s="11"/>
      <c r="G43" s="11"/>
      <c r="H43" s="77"/>
      <c r="I43" s="90">
        <f t="shared" si="1"/>
        <v>0</v>
      </c>
    </row>
    <row r="44" spans="1:12" ht="15.75" customHeight="1" thickBot="1" x14ac:dyDescent="0.3">
      <c r="A44" s="89" t="str">
        <f>MEMBRO!A21</f>
        <v>Aluno 20</v>
      </c>
      <c r="B44" s="11"/>
      <c r="C44" s="11"/>
      <c r="D44" s="11"/>
      <c r="E44" s="11"/>
      <c r="F44" s="11"/>
      <c r="G44" s="11"/>
      <c r="H44" s="77"/>
      <c r="I44" s="90">
        <f t="shared" si="1"/>
        <v>0</v>
      </c>
    </row>
    <row r="45" spans="1:12" ht="15.75" customHeight="1" thickBot="1" x14ac:dyDescent="0.3">
      <c r="A45" s="274" t="s">
        <v>60</v>
      </c>
      <c r="B45" s="277"/>
      <c r="C45" s="277"/>
      <c r="D45" s="277"/>
      <c r="E45" s="277"/>
      <c r="F45" s="277"/>
      <c r="G45" s="277"/>
      <c r="H45" s="277"/>
      <c r="I45" s="278"/>
    </row>
    <row r="46" spans="1:12" ht="15.75" customHeight="1" thickBot="1" x14ac:dyDescent="0.3">
      <c r="A46" s="87" t="s">
        <v>2</v>
      </c>
      <c r="B46" s="88" t="s">
        <v>4</v>
      </c>
      <c r="C46" s="88" t="s">
        <v>8</v>
      </c>
      <c r="D46" s="88" t="s">
        <v>5</v>
      </c>
      <c r="E46" s="88" t="s">
        <v>6</v>
      </c>
      <c r="F46" s="88" t="s">
        <v>7</v>
      </c>
      <c r="G46" s="88" t="s">
        <v>15</v>
      </c>
      <c r="H46" s="88" t="s">
        <v>17</v>
      </c>
      <c r="I46" s="82" t="s">
        <v>0</v>
      </c>
    </row>
    <row r="47" spans="1:12" ht="15.75" customHeight="1" x14ac:dyDescent="0.25">
      <c r="A47" s="91" t="str">
        <f>MEMBRO!A2</f>
        <v>Aluno 01</v>
      </c>
      <c r="B47" s="18"/>
      <c r="C47" s="18"/>
      <c r="D47" s="18"/>
      <c r="E47" s="18"/>
      <c r="F47" s="18"/>
      <c r="G47" s="18"/>
      <c r="H47" s="76"/>
      <c r="I47" s="92">
        <f t="shared" ref="I47:I66" si="2">SUM(B47:H47)*B$117</f>
        <v>0</v>
      </c>
      <c r="K47" s="267" t="s">
        <v>174</v>
      </c>
      <c r="L47" s="268"/>
    </row>
    <row r="48" spans="1:12" ht="15.75" customHeight="1" x14ac:dyDescent="0.25">
      <c r="A48" s="89" t="str">
        <f>MEMBRO!A3</f>
        <v>Aluno 02</v>
      </c>
      <c r="B48" s="11"/>
      <c r="C48" s="11"/>
      <c r="D48" s="11"/>
      <c r="E48" s="11"/>
      <c r="F48" s="11"/>
      <c r="G48" s="11"/>
      <c r="H48" s="77"/>
      <c r="I48" s="90">
        <f t="shared" si="2"/>
        <v>0</v>
      </c>
      <c r="K48" s="269"/>
      <c r="L48" s="270"/>
    </row>
    <row r="49" spans="1:12" ht="15.75" customHeight="1" x14ac:dyDescent="0.25">
      <c r="A49" s="89" t="str">
        <f>MEMBRO!A4</f>
        <v>Aluno 03</v>
      </c>
      <c r="B49" s="11"/>
      <c r="C49" s="11"/>
      <c r="D49" s="11"/>
      <c r="E49" s="11"/>
      <c r="F49" s="11"/>
      <c r="G49" s="11"/>
      <c r="H49" s="77"/>
      <c r="I49" s="90">
        <f t="shared" si="2"/>
        <v>0</v>
      </c>
      <c r="K49" s="260" t="s">
        <v>177</v>
      </c>
      <c r="L49" s="261"/>
    </row>
    <row r="50" spans="1:12" ht="15.75" customHeight="1" thickBot="1" x14ac:dyDescent="0.3">
      <c r="A50" s="89" t="str">
        <f>MEMBRO!A5</f>
        <v>Aluno 04</v>
      </c>
      <c r="B50" s="11"/>
      <c r="C50" s="11"/>
      <c r="D50" s="11"/>
      <c r="E50" s="11"/>
      <c r="F50" s="11"/>
      <c r="G50" s="11"/>
      <c r="H50" s="77"/>
      <c r="I50" s="90">
        <f t="shared" si="2"/>
        <v>0</v>
      </c>
      <c r="K50" s="262"/>
      <c r="L50" s="263"/>
    </row>
    <row r="51" spans="1:12" ht="15.75" customHeight="1" x14ac:dyDescent="0.25">
      <c r="A51" s="89" t="str">
        <f>MEMBRO!A6</f>
        <v>Aluno 05</v>
      </c>
      <c r="B51" s="11"/>
      <c r="C51" s="11"/>
      <c r="D51" s="11"/>
      <c r="E51" s="11"/>
      <c r="F51" s="11"/>
      <c r="G51" s="11"/>
      <c r="H51" s="77"/>
      <c r="I51" s="90">
        <f t="shared" si="2"/>
        <v>0</v>
      </c>
    </row>
    <row r="52" spans="1:12" ht="15.75" customHeight="1" thickBot="1" x14ac:dyDescent="0.3">
      <c r="A52" s="89" t="str">
        <f>MEMBRO!A7</f>
        <v>Aluno 06</v>
      </c>
      <c r="B52" s="11"/>
      <c r="C52" s="11"/>
      <c r="D52" s="11"/>
      <c r="E52" s="11"/>
      <c r="F52" s="11"/>
      <c r="G52" s="11"/>
      <c r="H52" s="77"/>
      <c r="I52" s="90">
        <f t="shared" si="2"/>
        <v>0</v>
      </c>
    </row>
    <row r="53" spans="1:12" ht="15.75" customHeight="1" x14ac:dyDescent="0.25">
      <c r="A53" s="89" t="str">
        <f>MEMBRO!A8</f>
        <v>Aluno 07</v>
      </c>
      <c r="B53" s="11"/>
      <c r="C53" s="11"/>
      <c r="D53" s="11"/>
      <c r="E53" s="11"/>
      <c r="F53" s="11"/>
      <c r="G53" s="11"/>
      <c r="H53" s="77"/>
      <c r="I53" s="90">
        <f t="shared" si="2"/>
        <v>0</v>
      </c>
      <c r="K53" s="229" t="s">
        <v>182</v>
      </c>
      <c r="L53" s="230"/>
    </row>
    <row r="54" spans="1:12" x14ac:dyDescent="0.25">
      <c r="A54" s="89" t="str">
        <f>MEMBRO!A9</f>
        <v>Aluno 08</v>
      </c>
      <c r="B54" s="11"/>
      <c r="C54" s="11"/>
      <c r="D54" s="11"/>
      <c r="E54" s="11"/>
      <c r="F54" s="11"/>
      <c r="G54" s="11"/>
      <c r="H54" s="77"/>
      <c r="I54" s="90">
        <f t="shared" si="2"/>
        <v>0</v>
      </c>
      <c r="K54" s="12" t="s">
        <v>183</v>
      </c>
      <c r="L54" s="43" t="s">
        <v>184</v>
      </c>
    </row>
    <row r="55" spans="1:12" x14ac:dyDescent="0.25">
      <c r="A55" s="89" t="str">
        <f>MEMBRO!A10</f>
        <v>Aluno 09</v>
      </c>
      <c r="B55" s="11"/>
      <c r="C55" s="11"/>
      <c r="D55" s="11"/>
      <c r="E55" s="11"/>
      <c r="F55" s="11"/>
      <c r="G55" s="11"/>
      <c r="H55" s="77"/>
      <c r="I55" s="90">
        <f t="shared" si="2"/>
        <v>0</v>
      </c>
      <c r="K55" s="12"/>
      <c r="L55" s="43"/>
    </row>
    <row r="56" spans="1:12" x14ac:dyDescent="0.25">
      <c r="A56" s="89" t="str">
        <f>MEMBRO!A11</f>
        <v>Aluno 10</v>
      </c>
      <c r="B56" s="11"/>
      <c r="C56" s="11"/>
      <c r="D56" s="11"/>
      <c r="E56" s="11"/>
      <c r="F56" s="11"/>
      <c r="G56" s="11"/>
      <c r="H56" s="77"/>
      <c r="I56" s="90">
        <f t="shared" si="2"/>
        <v>0</v>
      </c>
      <c r="K56" s="12"/>
      <c r="L56" s="43"/>
    </row>
    <row r="57" spans="1:12" ht="16.5" thickBot="1" x14ac:dyDescent="0.3">
      <c r="A57" s="89" t="str">
        <f>MEMBRO!A12</f>
        <v>Aluno 11</v>
      </c>
      <c r="B57" s="11"/>
      <c r="C57" s="11"/>
      <c r="D57" s="11"/>
      <c r="E57" s="11"/>
      <c r="F57" s="11"/>
      <c r="G57" s="11"/>
      <c r="H57" s="77"/>
      <c r="I57" s="90">
        <f t="shared" si="2"/>
        <v>0</v>
      </c>
      <c r="K57" s="44"/>
      <c r="L57" s="45"/>
    </row>
    <row r="58" spans="1:12" x14ac:dyDescent="0.25">
      <c r="A58" s="89" t="str">
        <f>MEMBRO!A13</f>
        <v>Aluno 12</v>
      </c>
      <c r="B58" s="11"/>
      <c r="C58" s="11"/>
      <c r="D58" s="11"/>
      <c r="E58" s="11"/>
      <c r="F58" s="11"/>
      <c r="G58" s="11"/>
      <c r="H58" s="77"/>
      <c r="I58" s="90">
        <f t="shared" si="2"/>
        <v>0</v>
      </c>
    </row>
    <row r="59" spans="1:12" x14ac:dyDescent="0.25">
      <c r="A59" s="89" t="str">
        <f>MEMBRO!A14</f>
        <v>Aluno 13</v>
      </c>
      <c r="B59" s="11"/>
      <c r="C59" s="11"/>
      <c r="D59" s="11"/>
      <c r="E59" s="11"/>
      <c r="F59" s="11"/>
      <c r="G59" s="11"/>
      <c r="H59" s="77"/>
      <c r="I59" s="90">
        <f t="shared" si="2"/>
        <v>0</v>
      </c>
    </row>
    <row r="60" spans="1:12" x14ac:dyDescent="0.25">
      <c r="A60" s="89" t="str">
        <f>MEMBRO!A15</f>
        <v>Aluno 14</v>
      </c>
      <c r="B60" s="11"/>
      <c r="C60" s="11"/>
      <c r="D60" s="11"/>
      <c r="E60" s="11"/>
      <c r="F60" s="11"/>
      <c r="G60" s="11"/>
      <c r="H60" s="77"/>
      <c r="I60" s="90">
        <f t="shared" si="2"/>
        <v>0</v>
      </c>
    </row>
    <row r="61" spans="1:12" x14ac:dyDescent="0.25">
      <c r="A61" s="89" t="str">
        <f>MEMBRO!A16</f>
        <v>Aluno 15</v>
      </c>
      <c r="B61" s="11"/>
      <c r="C61" s="11"/>
      <c r="D61" s="11"/>
      <c r="E61" s="11"/>
      <c r="F61" s="11"/>
      <c r="G61" s="11"/>
      <c r="H61" s="77"/>
      <c r="I61" s="90">
        <f t="shared" si="2"/>
        <v>0</v>
      </c>
    </row>
    <row r="62" spans="1:12" x14ac:dyDescent="0.25">
      <c r="A62" s="89" t="str">
        <f>MEMBRO!A17</f>
        <v>Aluno 16</v>
      </c>
      <c r="B62" s="11"/>
      <c r="C62" s="11"/>
      <c r="D62" s="11"/>
      <c r="E62" s="11"/>
      <c r="F62" s="11"/>
      <c r="G62" s="11"/>
      <c r="H62" s="77"/>
      <c r="I62" s="90">
        <f t="shared" si="2"/>
        <v>0</v>
      </c>
    </row>
    <row r="63" spans="1:12" x14ac:dyDescent="0.25">
      <c r="A63" s="89" t="str">
        <f>MEMBRO!A18</f>
        <v>Aluno 17</v>
      </c>
      <c r="B63" s="11"/>
      <c r="C63" s="11"/>
      <c r="D63" s="11"/>
      <c r="E63" s="11"/>
      <c r="F63" s="11"/>
      <c r="G63" s="11"/>
      <c r="H63" s="77"/>
      <c r="I63" s="90">
        <f t="shared" si="2"/>
        <v>0</v>
      </c>
    </row>
    <row r="64" spans="1:12" x14ac:dyDescent="0.25">
      <c r="A64" s="89" t="str">
        <f>MEMBRO!A19</f>
        <v>Aluno 18</v>
      </c>
      <c r="B64" s="11"/>
      <c r="C64" s="11"/>
      <c r="D64" s="11"/>
      <c r="E64" s="11"/>
      <c r="F64" s="11"/>
      <c r="G64" s="11"/>
      <c r="H64" s="77"/>
      <c r="I64" s="90">
        <f t="shared" si="2"/>
        <v>0</v>
      </c>
    </row>
    <row r="65" spans="1:12" x14ac:dyDescent="0.25">
      <c r="A65" s="89" t="str">
        <f>MEMBRO!A20</f>
        <v>Aluno 19</v>
      </c>
      <c r="B65" s="11"/>
      <c r="C65" s="11"/>
      <c r="D65" s="11"/>
      <c r="E65" s="11"/>
      <c r="F65" s="11"/>
      <c r="G65" s="11"/>
      <c r="H65" s="77"/>
      <c r="I65" s="90">
        <f t="shared" si="2"/>
        <v>0</v>
      </c>
    </row>
    <row r="66" spans="1:12" ht="16.5" thickBot="1" x14ac:dyDescent="0.3">
      <c r="A66" s="89" t="str">
        <f>MEMBRO!A21</f>
        <v>Aluno 20</v>
      </c>
      <c r="B66" s="11"/>
      <c r="C66" s="11"/>
      <c r="D66" s="11"/>
      <c r="E66" s="11"/>
      <c r="F66" s="11"/>
      <c r="G66" s="11"/>
      <c r="H66" s="77"/>
      <c r="I66" s="90">
        <f t="shared" si="2"/>
        <v>0</v>
      </c>
    </row>
    <row r="67" spans="1:12" ht="16.5" thickBot="1" x14ac:dyDescent="0.3">
      <c r="A67" s="274" t="s">
        <v>31</v>
      </c>
      <c r="B67" s="275"/>
      <c r="C67" s="275"/>
      <c r="D67" s="275"/>
      <c r="E67" s="275"/>
      <c r="F67" s="275"/>
      <c r="G67" s="275"/>
      <c r="H67" s="275"/>
      <c r="I67" s="276"/>
    </row>
    <row r="68" spans="1:12" ht="16.5" thickBot="1" x14ac:dyDescent="0.3">
      <c r="A68" s="87" t="s">
        <v>2</v>
      </c>
      <c r="B68" s="88" t="s">
        <v>4</v>
      </c>
      <c r="C68" s="88" t="s">
        <v>8</v>
      </c>
      <c r="D68" s="88" t="s">
        <v>5</v>
      </c>
      <c r="E68" s="88" t="s">
        <v>6</v>
      </c>
      <c r="F68" s="88" t="s">
        <v>7</v>
      </c>
      <c r="G68" s="88" t="s">
        <v>15</v>
      </c>
      <c r="H68" s="88" t="s">
        <v>17</v>
      </c>
      <c r="I68" s="82" t="s">
        <v>0</v>
      </c>
    </row>
    <row r="69" spans="1:12" x14ac:dyDescent="0.25">
      <c r="A69" s="91" t="str">
        <f>MEMBRO!A2</f>
        <v>Aluno 01</v>
      </c>
      <c r="B69" s="18"/>
      <c r="C69" s="18"/>
      <c r="D69" s="18"/>
      <c r="E69" s="18"/>
      <c r="F69" s="18"/>
      <c r="G69" s="18"/>
      <c r="H69" s="76"/>
      <c r="I69" s="155">
        <f t="shared" ref="I69:I88" si="3">SUM(B69:H69)*B$118</f>
        <v>0</v>
      </c>
      <c r="K69" s="258" t="s">
        <v>176</v>
      </c>
      <c r="L69" s="259"/>
    </row>
    <row r="70" spans="1:12" x14ac:dyDescent="0.25">
      <c r="A70" s="89" t="str">
        <f>MEMBRO!A3</f>
        <v>Aluno 02</v>
      </c>
      <c r="B70" s="11"/>
      <c r="C70" s="11"/>
      <c r="D70" s="11"/>
      <c r="E70" s="11"/>
      <c r="F70" s="11"/>
      <c r="G70" s="11"/>
      <c r="H70" s="77"/>
      <c r="I70" s="90">
        <f t="shared" si="3"/>
        <v>0</v>
      </c>
      <c r="K70" s="260"/>
      <c r="L70" s="261"/>
    </row>
    <row r="71" spans="1:12" ht="15.75" customHeight="1" x14ac:dyDescent="0.25">
      <c r="A71" s="89" t="str">
        <f>MEMBRO!A4</f>
        <v>Aluno 03</v>
      </c>
      <c r="B71" s="11"/>
      <c r="C71" s="11"/>
      <c r="D71" s="11"/>
      <c r="E71" s="11"/>
      <c r="F71" s="11"/>
      <c r="G71" s="11"/>
      <c r="H71" s="77"/>
      <c r="I71" s="90">
        <f t="shared" si="3"/>
        <v>0</v>
      </c>
      <c r="K71" s="260" t="s">
        <v>178</v>
      </c>
      <c r="L71" s="261"/>
    </row>
    <row r="72" spans="1:12" x14ac:dyDescent="0.25">
      <c r="A72" s="89" t="str">
        <f>MEMBRO!A5</f>
        <v>Aluno 04</v>
      </c>
      <c r="B72" s="11"/>
      <c r="C72" s="11"/>
      <c r="D72" s="11"/>
      <c r="E72" s="11"/>
      <c r="F72" s="11"/>
      <c r="G72" s="11"/>
      <c r="H72" s="77"/>
      <c r="I72" s="90">
        <f t="shared" si="3"/>
        <v>0</v>
      </c>
      <c r="K72" s="260"/>
      <c r="L72" s="261"/>
    </row>
    <row r="73" spans="1:12" x14ac:dyDescent="0.25">
      <c r="A73" s="89" t="str">
        <f>MEMBRO!A6</f>
        <v>Aluno 05</v>
      </c>
      <c r="B73" s="11"/>
      <c r="C73" s="11"/>
      <c r="D73" s="11"/>
      <c r="E73" s="11"/>
      <c r="F73" s="11"/>
      <c r="G73" s="11"/>
      <c r="H73" s="77"/>
      <c r="I73" s="90">
        <f t="shared" si="3"/>
        <v>0</v>
      </c>
      <c r="K73" s="260"/>
      <c r="L73" s="261"/>
    </row>
    <row r="74" spans="1:12" ht="16.5" thickBot="1" x14ac:dyDescent="0.3">
      <c r="A74" s="89" t="str">
        <f>MEMBRO!A7</f>
        <v>Aluno 06</v>
      </c>
      <c r="B74" s="11"/>
      <c r="C74" s="11"/>
      <c r="D74" s="11"/>
      <c r="E74" s="11"/>
      <c r="F74" s="11"/>
      <c r="G74" s="11"/>
      <c r="H74" s="77"/>
      <c r="I74" s="90">
        <f t="shared" si="3"/>
        <v>0</v>
      </c>
      <c r="K74" s="262"/>
      <c r="L74" s="263"/>
    </row>
    <row r="75" spans="1:12" x14ac:dyDescent="0.25">
      <c r="A75" s="89" t="str">
        <f>MEMBRO!A8</f>
        <v>Aluno 07</v>
      </c>
      <c r="B75" s="11"/>
      <c r="C75" s="11"/>
      <c r="D75" s="11"/>
      <c r="E75" s="11"/>
      <c r="F75" s="11"/>
      <c r="G75" s="11"/>
      <c r="H75" s="77"/>
      <c r="I75" s="90">
        <f t="shared" si="3"/>
        <v>0</v>
      </c>
    </row>
    <row r="76" spans="1:12" ht="16.5" thickBot="1" x14ac:dyDescent="0.3">
      <c r="A76" s="89" t="str">
        <f>MEMBRO!A9</f>
        <v>Aluno 08</v>
      </c>
      <c r="B76" s="11"/>
      <c r="C76" s="10"/>
      <c r="D76" s="10"/>
      <c r="E76" s="10"/>
      <c r="F76" s="10"/>
      <c r="G76" s="10"/>
      <c r="H76" s="14"/>
      <c r="I76" s="90">
        <f t="shared" si="3"/>
        <v>0</v>
      </c>
    </row>
    <row r="77" spans="1:12" ht="14.85" customHeight="1" x14ac:dyDescent="0.25">
      <c r="A77" s="89" t="str">
        <f>MEMBRO!A10</f>
        <v>Aluno 09</v>
      </c>
      <c r="B77" s="11"/>
      <c r="C77" s="10"/>
      <c r="D77" s="10"/>
      <c r="E77" s="10"/>
      <c r="F77" s="10"/>
      <c r="G77" s="10"/>
      <c r="H77" s="14"/>
      <c r="I77" s="90">
        <f t="shared" si="3"/>
        <v>0</v>
      </c>
      <c r="K77" s="229" t="s">
        <v>182</v>
      </c>
      <c r="L77" s="230"/>
    </row>
    <row r="78" spans="1:12" ht="14.85" customHeight="1" x14ac:dyDescent="0.25">
      <c r="A78" s="89" t="str">
        <f>MEMBRO!A11</f>
        <v>Aluno 10</v>
      </c>
      <c r="B78" s="11"/>
      <c r="C78" s="10"/>
      <c r="D78" s="10"/>
      <c r="E78" s="10"/>
      <c r="F78" s="10"/>
      <c r="G78" s="10"/>
      <c r="H78" s="14"/>
      <c r="I78" s="90">
        <f t="shared" si="3"/>
        <v>0</v>
      </c>
      <c r="K78" s="12" t="s">
        <v>183</v>
      </c>
      <c r="L78" s="43" t="s">
        <v>184</v>
      </c>
    </row>
    <row r="79" spans="1:12" ht="14.85" customHeight="1" x14ac:dyDescent="0.25">
      <c r="A79" s="89" t="str">
        <f>MEMBRO!A12</f>
        <v>Aluno 11</v>
      </c>
      <c r="B79" s="11"/>
      <c r="C79" s="10"/>
      <c r="D79" s="10"/>
      <c r="E79" s="10"/>
      <c r="F79" s="10"/>
      <c r="G79" s="10"/>
      <c r="H79" s="14"/>
      <c r="I79" s="90">
        <f t="shared" si="3"/>
        <v>0</v>
      </c>
      <c r="K79" s="12"/>
      <c r="L79" s="43"/>
    </row>
    <row r="80" spans="1:12" ht="14.85" customHeight="1" x14ac:dyDescent="0.25">
      <c r="A80" s="89" t="str">
        <f>MEMBRO!A13</f>
        <v>Aluno 12</v>
      </c>
      <c r="B80" s="11"/>
      <c r="C80" s="10"/>
      <c r="D80" s="10"/>
      <c r="E80" s="10"/>
      <c r="F80" s="10"/>
      <c r="G80" s="10"/>
      <c r="H80" s="14"/>
      <c r="I80" s="90">
        <f t="shared" si="3"/>
        <v>0</v>
      </c>
      <c r="K80" s="12"/>
      <c r="L80" s="43"/>
    </row>
    <row r="81" spans="1:12" ht="14.85" customHeight="1" thickBot="1" x14ac:dyDescent="0.3">
      <c r="A81" s="89" t="str">
        <f>MEMBRO!A14</f>
        <v>Aluno 13</v>
      </c>
      <c r="B81" s="11"/>
      <c r="C81" s="10"/>
      <c r="D81" s="10"/>
      <c r="E81" s="10"/>
      <c r="F81" s="10"/>
      <c r="G81" s="10"/>
      <c r="H81" s="14"/>
      <c r="I81" s="90">
        <f t="shared" si="3"/>
        <v>0</v>
      </c>
      <c r="K81" s="44"/>
      <c r="L81" s="45"/>
    </row>
    <row r="82" spans="1:12" ht="14.85" customHeight="1" x14ac:dyDescent="0.25">
      <c r="A82" s="89" t="str">
        <f>MEMBRO!A15</f>
        <v>Aluno 14</v>
      </c>
      <c r="B82" s="11"/>
      <c r="C82" s="10"/>
      <c r="D82" s="10"/>
      <c r="E82" s="10"/>
      <c r="F82" s="10"/>
      <c r="G82" s="10"/>
      <c r="H82" s="14"/>
      <c r="I82" s="90">
        <f t="shared" si="3"/>
        <v>0</v>
      </c>
      <c r="J82" s="3" t="s">
        <v>16</v>
      </c>
    </row>
    <row r="83" spans="1:12" ht="15.75" customHeight="1" x14ac:dyDescent="0.25">
      <c r="A83" s="89" t="str">
        <f>MEMBRO!A16</f>
        <v>Aluno 15</v>
      </c>
      <c r="B83" s="10"/>
      <c r="C83" s="10"/>
      <c r="D83" s="10"/>
      <c r="E83" s="10"/>
      <c r="F83" s="10"/>
      <c r="G83" s="10"/>
      <c r="H83" s="14"/>
      <c r="I83" s="90">
        <f t="shared" si="3"/>
        <v>0</v>
      </c>
    </row>
    <row r="84" spans="1:12" ht="15.75" customHeight="1" x14ac:dyDescent="0.25">
      <c r="A84" s="89" t="str">
        <f>MEMBRO!A17</f>
        <v>Aluno 16</v>
      </c>
      <c r="B84" s="10"/>
      <c r="C84" s="10"/>
      <c r="D84" s="10"/>
      <c r="E84" s="10"/>
      <c r="F84" s="10"/>
      <c r="G84" s="10"/>
      <c r="H84" s="14"/>
      <c r="I84" s="90">
        <f t="shared" si="3"/>
        <v>0</v>
      </c>
    </row>
    <row r="85" spans="1:12" ht="15.75" customHeight="1" x14ac:dyDescent="0.25">
      <c r="A85" s="89" t="str">
        <f>MEMBRO!A18</f>
        <v>Aluno 17</v>
      </c>
      <c r="B85" s="10"/>
      <c r="C85" s="10"/>
      <c r="D85" s="10"/>
      <c r="E85" s="10"/>
      <c r="F85" s="10"/>
      <c r="G85" s="10"/>
      <c r="H85" s="14"/>
      <c r="I85" s="90">
        <f t="shared" si="3"/>
        <v>0</v>
      </c>
    </row>
    <row r="86" spans="1:12" ht="15.75" customHeight="1" x14ac:dyDescent="0.25">
      <c r="A86" s="89" t="str">
        <f>MEMBRO!A19</f>
        <v>Aluno 18</v>
      </c>
      <c r="B86" s="10"/>
      <c r="C86" s="10"/>
      <c r="D86" s="10"/>
      <c r="E86" s="10"/>
      <c r="F86" s="10"/>
      <c r="G86" s="10"/>
      <c r="H86" s="14"/>
      <c r="I86" s="90">
        <f t="shared" si="3"/>
        <v>0</v>
      </c>
    </row>
    <row r="87" spans="1:12" ht="15.75" customHeight="1" x14ac:dyDescent="0.25">
      <c r="A87" s="89" t="str">
        <f>MEMBRO!A20</f>
        <v>Aluno 19</v>
      </c>
      <c r="B87" s="10"/>
      <c r="C87" s="10"/>
      <c r="D87" s="10"/>
      <c r="E87" s="10"/>
      <c r="F87" s="10"/>
      <c r="G87" s="10"/>
      <c r="H87" s="14"/>
      <c r="I87" s="90">
        <f t="shared" si="3"/>
        <v>0</v>
      </c>
    </row>
    <row r="88" spans="1:12" ht="15.75" customHeight="1" thickBot="1" x14ac:dyDescent="0.3">
      <c r="A88" s="89" t="str">
        <f>MEMBRO!A21</f>
        <v>Aluno 20</v>
      </c>
      <c r="B88" s="10"/>
      <c r="C88" s="10"/>
      <c r="D88" s="10"/>
      <c r="E88" s="10"/>
      <c r="F88" s="10"/>
      <c r="G88" s="10"/>
      <c r="H88" s="14"/>
      <c r="I88" s="90">
        <f t="shared" si="3"/>
        <v>0</v>
      </c>
    </row>
    <row r="89" spans="1:12" ht="15.75" customHeight="1" thickBot="1" x14ac:dyDescent="0.3">
      <c r="A89" s="274" t="s">
        <v>104</v>
      </c>
      <c r="B89" s="275"/>
      <c r="C89" s="275"/>
      <c r="D89" s="275"/>
      <c r="E89" s="275"/>
      <c r="F89" s="275"/>
      <c r="G89" s="275"/>
      <c r="H89" s="275"/>
      <c r="I89" s="276"/>
    </row>
    <row r="90" spans="1:12" ht="15.75" customHeight="1" thickBot="1" x14ac:dyDescent="0.3">
      <c r="A90" s="87" t="s">
        <v>2</v>
      </c>
      <c r="B90" s="88" t="s">
        <v>4</v>
      </c>
      <c r="C90" s="88" t="s">
        <v>8</v>
      </c>
      <c r="D90" s="88" t="s">
        <v>5</v>
      </c>
      <c r="E90" s="88" t="s">
        <v>6</v>
      </c>
      <c r="F90" s="88" t="s">
        <v>7</v>
      </c>
      <c r="G90" s="88" t="s">
        <v>15</v>
      </c>
      <c r="H90" s="88" t="s">
        <v>17</v>
      </c>
      <c r="I90" s="82" t="s">
        <v>0</v>
      </c>
    </row>
    <row r="91" spans="1:12" ht="15.75" customHeight="1" x14ac:dyDescent="0.25">
      <c r="A91" s="153" t="str">
        <f>MEMBRO!A2</f>
        <v>Aluno 01</v>
      </c>
      <c r="B91" s="148"/>
      <c r="C91" s="148"/>
      <c r="D91" s="148"/>
      <c r="E91" s="148"/>
      <c r="F91" s="148"/>
      <c r="G91" s="148"/>
      <c r="H91" s="151"/>
      <c r="I91" s="156">
        <f t="shared" ref="I91:I110" si="4">SUM(B91:H91)*B$119</f>
        <v>0</v>
      </c>
      <c r="K91" s="258" t="s">
        <v>176</v>
      </c>
      <c r="L91" s="259"/>
    </row>
    <row r="92" spans="1:12" ht="15.75" customHeight="1" x14ac:dyDescent="0.25">
      <c r="A92" s="154" t="str">
        <f>MEMBRO!A3</f>
        <v>Aluno 02</v>
      </c>
      <c r="B92" s="85"/>
      <c r="C92" s="85"/>
      <c r="D92" s="85"/>
      <c r="E92" s="85"/>
      <c r="F92" s="85"/>
      <c r="G92" s="85"/>
      <c r="H92" s="152"/>
      <c r="I92" s="156">
        <f t="shared" si="4"/>
        <v>0</v>
      </c>
      <c r="K92" s="260"/>
      <c r="L92" s="261"/>
    </row>
    <row r="93" spans="1:12" ht="15.75" customHeight="1" x14ac:dyDescent="0.25">
      <c r="A93" s="154" t="str">
        <f>MEMBRO!A4</f>
        <v>Aluno 03</v>
      </c>
      <c r="B93" s="85"/>
      <c r="C93" s="85"/>
      <c r="D93" s="85"/>
      <c r="E93" s="85"/>
      <c r="F93" s="85"/>
      <c r="G93" s="85"/>
      <c r="H93" s="152"/>
      <c r="I93" s="156">
        <f t="shared" si="4"/>
        <v>0</v>
      </c>
      <c r="K93" s="260" t="s">
        <v>178</v>
      </c>
      <c r="L93" s="261"/>
    </row>
    <row r="94" spans="1:12" ht="15.75" customHeight="1" x14ac:dyDescent="0.25">
      <c r="A94" s="154" t="str">
        <f>MEMBRO!A5</f>
        <v>Aluno 04</v>
      </c>
      <c r="B94" s="85"/>
      <c r="C94" s="85"/>
      <c r="D94" s="85"/>
      <c r="E94" s="85"/>
      <c r="F94" s="85"/>
      <c r="G94" s="85"/>
      <c r="H94" s="152"/>
      <c r="I94" s="156">
        <f t="shared" si="4"/>
        <v>0</v>
      </c>
      <c r="K94" s="260"/>
      <c r="L94" s="261"/>
    </row>
    <row r="95" spans="1:12" ht="15.75" customHeight="1" x14ac:dyDescent="0.25">
      <c r="A95" s="154" t="str">
        <f>MEMBRO!A6</f>
        <v>Aluno 05</v>
      </c>
      <c r="B95" s="85"/>
      <c r="C95" s="85"/>
      <c r="D95" s="85"/>
      <c r="E95" s="85"/>
      <c r="F95" s="85"/>
      <c r="G95" s="85"/>
      <c r="H95" s="152"/>
      <c r="I95" s="156">
        <f t="shared" si="4"/>
        <v>0</v>
      </c>
      <c r="K95" s="260"/>
      <c r="L95" s="261"/>
    </row>
    <row r="96" spans="1:12" ht="15.75" customHeight="1" thickBot="1" x14ac:dyDescent="0.3">
      <c r="A96" s="154" t="str">
        <f>MEMBRO!A7</f>
        <v>Aluno 06</v>
      </c>
      <c r="B96" s="85"/>
      <c r="C96" s="85"/>
      <c r="D96" s="85"/>
      <c r="E96" s="85"/>
      <c r="F96" s="85"/>
      <c r="G96" s="85"/>
      <c r="H96" s="152"/>
      <c r="I96" s="156">
        <f t="shared" si="4"/>
        <v>0</v>
      </c>
      <c r="K96" s="262"/>
      <c r="L96" s="263"/>
    </row>
    <row r="97" spans="1:12" ht="15.75" customHeight="1" x14ac:dyDescent="0.25">
      <c r="A97" s="154" t="str">
        <f>MEMBRO!A8</f>
        <v>Aluno 07</v>
      </c>
      <c r="B97" s="85"/>
      <c r="C97" s="85"/>
      <c r="D97" s="85"/>
      <c r="E97" s="85"/>
      <c r="F97" s="85"/>
      <c r="G97" s="85"/>
      <c r="H97" s="152"/>
      <c r="I97" s="156">
        <f t="shared" si="4"/>
        <v>0</v>
      </c>
    </row>
    <row r="98" spans="1:12" ht="15.75" customHeight="1" x14ac:dyDescent="0.25">
      <c r="A98" s="154" t="str">
        <f>MEMBRO!A9</f>
        <v>Aluno 08</v>
      </c>
      <c r="B98" s="85"/>
      <c r="C98" s="85"/>
      <c r="D98" s="85"/>
      <c r="E98" s="85"/>
      <c r="F98" s="85"/>
      <c r="G98" s="85"/>
      <c r="H98" s="152"/>
      <c r="I98" s="156">
        <f t="shared" si="4"/>
        <v>0</v>
      </c>
    </row>
    <row r="99" spans="1:12" ht="15.75" customHeight="1" thickBot="1" x14ac:dyDescent="0.3">
      <c r="A99" s="154" t="str">
        <f>MEMBRO!A10</f>
        <v>Aluno 09</v>
      </c>
      <c r="B99" s="85"/>
      <c r="C99" s="85"/>
      <c r="D99" s="85"/>
      <c r="E99" s="85"/>
      <c r="F99" s="85"/>
      <c r="G99" s="85"/>
      <c r="H99" s="152"/>
      <c r="I99" s="156">
        <f t="shared" si="4"/>
        <v>0</v>
      </c>
    </row>
    <row r="100" spans="1:12" ht="15.75" customHeight="1" x14ac:dyDescent="0.25">
      <c r="A100" s="154" t="str">
        <f>MEMBRO!A11</f>
        <v>Aluno 10</v>
      </c>
      <c r="B100" s="85"/>
      <c r="C100" s="85"/>
      <c r="D100" s="85"/>
      <c r="E100" s="85"/>
      <c r="F100" s="85"/>
      <c r="G100" s="85"/>
      <c r="H100" s="152"/>
      <c r="I100" s="156">
        <f t="shared" si="4"/>
        <v>0</v>
      </c>
      <c r="K100" s="229" t="s">
        <v>182</v>
      </c>
      <c r="L100" s="230"/>
    </row>
    <row r="101" spans="1:12" ht="15.75" customHeight="1" x14ac:dyDescent="0.25">
      <c r="A101" s="154" t="str">
        <f>MEMBRO!A12</f>
        <v>Aluno 11</v>
      </c>
      <c r="B101" s="85"/>
      <c r="C101" s="85"/>
      <c r="D101" s="85"/>
      <c r="E101" s="85"/>
      <c r="F101" s="85"/>
      <c r="G101" s="85"/>
      <c r="H101" s="152"/>
      <c r="I101" s="156">
        <f t="shared" si="4"/>
        <v>0</v>
      </c>
      <c r="K101" s="12" t="s">
        <v>183</v>
      </c>
      <c r="L101" s="43" t="s">
        <v>184</v>
      </c>
    </row>
    <row r="102" spans="1:12" ht="15.75" customHeight="1" x14ac:dyDescent="0.25">
      <c r="A102" s="154" t="str">
        <f>MEMBRO!A13</f>
        <v>Aluno 12</v>
      </c>
      <c r="B102" s="85"/>
      <c r="C102" s="85"/>
      <c r="D102" s="85"/>
      <c r="E102" s="85"/>
      <c r="F102" s="85"/>
      <c r="G102" s="85"/>
      <c r="H102" s="152"/>
      <c r="I102" s="156">
        <f t="shared" si="4"/>
        <v>0</v>
      </c>
      <c r="K102" s="12"/>
      <c r="L102" s="43"/>
    </row>
    <row r="103" spans="1:12" ht="15.75" customHeight="1" x14ac:dyDescent="0.25">
      <c r="A103" s="154" t="str">
        <f>MEMBRO!A14</f>
        <v>Aluno 13</v>
      </c>
      <c r="B103" s="85"/>
      <c r="C103" s="85"/>
      <c r="D103" s="85"/>
      <c r="E103" s="85"/>
      <c r="F103" s="85"/>
      <c r="G103" s="85"/>
      <c r="H103" s="152"/>
      <c r="I103" s="156">
        <f t="shared" si="4"/>
        <v>0</v>
      </c>
      <c r="K103" s="12"/>
      <c r="L103" s="43"/>
    </row>
    <row r="104" spans="1:12" ht="15.75" customHeight="1" thickBot="1" x14ac:dyDescent="0.3">
      <c r="A104" s="154" t="str">
        <f>MEMBRO!A15</f>
        <v>Aluno 14</v>
      </c>
      <c r="B104" s="85"/>
      <c r="C104" s="85"/>
      <c r="D104" s="85"/>
      <c r="E104" s="85"/>
      <c r="F104" s="85"/>
      <c r="G104" s="85"/>
      <c r="H104" s="152"/>
      <c r="I104" s="156">
        <f t="shared" si="4"/>
        <v>0</v>
      </c>
      <c r="K104" s="44"/>
      <c r="L104" s="45"/>
    </row>
    <row r="105" spans="1:12" ht="15.75" customHeight="1" x14ac:dyDescent="0.25">
      <c r="A105" s="154" t="str">
        <f>MEMBRO!A16</f>
        <v>Aluno 15</v>
      </c>
      <c r="B105" s="85"/>
      <c r="C105" s="85"/>
      <c r="D105" s="85"/>
      <c r="E105" s="85"/>
      <c r="F105" s="85"/>
      <c r="G105" s="85"/>
      <c r="H105" s="152"/>
      <c r="I105" s="156">
        <f t="shared" si="4"/>
        <v>0</v>
      </c>
    </row>
    <row r="106" spans="1:12" ht="15.75" customHeight="1" x14ac:dyDescent="0.25">
      <c r="A106" s="154" t="str">
        <f>MEMBRO!A17</f>
        <v>Aluno 16</v>
      </c>
      <c r="B106" s="85"/>
      <c r="C106" s="85"/>
      <c r="D106" s="85"/>
      <c r="E106" s="85"/>
      <c r="F106" s="85"/>
      <c r="G106" s="85"/>
      <c r="H106" s="152"/>
      <c r="I106" s="156">
        <f t="shared" si="4"/>
        <v>0</v>
      </c>
    </row>
    <row r="107" spans="1:12" ht="15.75" customHeight="1" x14ac:dyDescent="0.25">
      <c r="A107" s="154" t="str">
        <f>MEMBRO!A18</f>
        <v>Aluno 17</v>
      </c>
      <c r="B107" s="85"/>
      <c r="C107" s="85"/>
      <c r="D107" s="85"/>
      <c r="E107" s="85"/>
      <c r="F107" s="85"/>
      <c r="G107" s="85"/>
      <c r="H107" s="152"/>
      <c r="I107" s="156">
        <f t="shared" si="4"/>
        <v>0</v>
      </c>
    </row>
    <row r="108" spans="1:12" ht="15.75" customHeight="1" x14ac:dyDescent="0.25">
      <c r="A108" s="154" t="str">
        <f>MEMBRO!A19</f>
        <v>Aluno 18</v>
      </c>
      <c r="B108" s="85"/>
      <c r="C108" s="85"/>
      <c r="D108" s="85"/>
      <c r="E108" s="85"/>
      <c r="F108" s="85"/>
      <c r="G108" s="85"/>
      <c r="H108" s="152"/>
      <c r="I108" s="156">
        <f t="shared" si="4"/>
        <v>0</v>
      </c>
    </row>
    <row r="109" spans="1:12" ht="15.75" customHeight="1" x14ac:dyDescent="0.25">
      <c r="A109" s="154" t="str">
        <f>MEMBRO!A20</f>
        <v>Aluno 19</v>
      </c>
      <c r="B109" s="85"/>
      <c r="C109" s="85"/>
      <c r="D109" s="85"/>
      <c r="E109" s="85"/>
      <c r="F109" s="85"/>
      <c r="G109" s="85"/>
      <c r="H109" s="152"/>
      <c r="I109" s="156">
        <f t="shared" si="4"/>
        <v>0</v>
      </c>
    </row>
    <row r="110" spans="1:12" ht="15.75" customHeight="1" x14ac:dyDescent="0.25">
      <c r="A110" s="154" t="str">
        <f>MEMBRO!A21</f>
        <v>Aluno 20</v>
      </c>
      <c r="B110" s="85"/>
      <c r="C110" s="85"/>
      <c r="D110" s="85"/>
      <c r="E110" s="85"/>
      <c r="F110" s="85"/>
      <c r="G110" s="85"/>
      <c r="H110" s="152"/>
      <c r="I110" s="156">
        <f t="shared" si="4"/>
        <v>0</v>
      </c>
    </row>
    <row r="111" spans="1:12" ht="15.75" customHeight="1" thickBot="1" x14ac:dyDescent="0.3">
      <c r="A111" s="149"/>
      <c r="B111" s="149"/>
      <c r="C111" s="149"/>
      <c r="D111" s="149"/>
      <c r="E111" s="149"/>
      <c r="F111" s="149"/>
      <c r="G111" s="149"/>
      <c r="H111" s="149"/>
      <c r="I111" s="150"/>
    </row>
    <row r="112" spans="1:12" ht="15.75" customHeight="1" thickBot="1" x14ac:dyDescent="0.3"/>
    <row r="113" spans="1:7" ht="15.75" customHeight="1" thickBot="1" x14ac:dyDescent="0.3">
      <c r="A113" s="271" t="s">
        <v>12</v>
      </c>
      <c r="B113" s="272"/>
    </row>
    <row r="114" spans="1:7" ht="15.75" customHeight="1" thickBot="1" x14ac:dyDescent="0.3">
      <c r="A114" s="55" t="s">
        <v>19</v>
      </c>
      <c r="B114" s="56" t="s">
        <v>180</v>
      </c>
      <c r="E114" s="221" t="s">
        <v>181</v>
      </c>
      <c r="F114" s="264"/>
      <c r="G114" s="222"/>
    </row>
    <row r="115" spans="1:7" ht="15.75" customHeight="1" x14ac:dyDescent="0.25">
      <c r="A115" s="15" t="s">
        <v>28</v>
      </c>
      <c r="B115" s="46">
        <v>10</v>
      </c>
      <c r="E115" s="260" t="s">
        <v>179</v>
      </c>
      <c r="F115" s="265"/>
      <c r="G115" s="261"/>
    </row>
    <row r="116" spans="1:7" ht="15.75" customHeight="1" thickBot="1" x14ac:dyDescent="0.3">
      <c r="A116" s="12" t="s">
        <v>29</v>
      </c>
      <c r="B116" s="43">
        <v>2</v>
      </c>
      <c r="E116" s="262"/>
      <c r="F116" s="266"/>
      <c r="G116" s="263"/>
    </row>
    <row r="117" spans="1:7" ht="15.75" customHeight="1" x14ac:dyDescent="0.25">
      <c r="A117" s="12" t="s">
        <v>30</v>
      </c>
      <c r="B117" s="43">
        <v>2</v>
      </c>
    </row>
    <row r="118" spans="1:7" ht="15.75" customHeight="1" x14ac:dyDescent="0.25">
      <c r="A118" s="12" t="s">
        <v>31</v>
      </c>
      <c r="B118" s="43">
        <v>2</v>
      </c>
    </row>
    <row r="119" spans="1:7" ht="15.75" customHeight="1" thickBot="1" x14ac:dyDescent="0.3">
      <c r="A119" s="146" t="s">
        <v>104</v>
      </c>
      <c r="B119" s="147">
        <v>2</v>
      </c>
    </row>
  </sheetData>
  <mergeCells count="23">
    <mergeCell ref="A113:B113"/>
    <mergeCell ref="A1:I1"/>
    <mergeCell ref="A23:I23"/>
    <mergeCell ref="A45:I45"/>
    <mergeCell ref="A67:I67"/>
    <mergeCell ref="A89:I89"/>
    <mergeCell ref="K3:L4"/>
    <mergeCell ref="K69:L70"/>
    <mergeCell ref="K71:L74"/>
    <mergeCell ref="K5:L5"/>
    <mergeCell ref="K27:L28"/>
    <mergeCell ref="K25:L26"/>
    <mergeCell ref="K91:L92"/>
    <mergeCell ref="K93:L96"/>
    <mergeCell ref="E114:G114"/>
    <mergeCell ref="E115:G116"/>
    <mergeCell ref="K8:L8"/>
    <mergeCell ref="K31:L31"/>
    <mergeCell ref="K53:L53"/>
    <mergeCell ref="K77:L77"/>
    <mergeCell ref="K100:L100"/>
    <mergeCell ref="K47:L48"/>
    <mergeCell ref="K49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showGridLines="0" zoomScaleNormal="100" workbookViewId="0">
      <pane xSplit="1" topLeftCell="B1" activePane="topRight" state="frozen"/>
      <selection pane="topRight" activeCell="K117" sqref="K117"/>
    </sheetView>
  </sheetViews>
  <sheetFormatPr defaultColWidth="14.42578125" defaultRowHeight="15.75" customHeight="1" x14ac:dyDescent="0.2"/>
  <cols>
    <col min="1" max="1" width="48.28515625" bestFit="1" customWidth="1"/>
    <col min="2" max="2" width="11.42578125" style="1" customWidth="1"/>
    <col min="3" max="3" width="10.7109375" style="1" customWidth="1"/>
    <col min="4" max="4" width="9.28515625" style="1" customWidth="1"/>
    <col min="5" max="7" width="8.42578125" style="1" customWidth="1"/>
    <col min="8" max="8" width="7.7109375" style="1" customWidth="1"/>
    <col min="9" max="9" width="10" style="1" customWidth="1"/>
    <col min="10" max="10" width="19.7109375" customWidth="1"/>
    <col min="11" max="11" width="16.42578125" customWidth="1"/>
    <col min="12" max="12" width="11.5703125" customWidth="1"/>
  </cols>
  <sheetData>
    <row r="1" spans="1:12" ht="15.75" customHeight="1" thickBot="1" x14ac:dyDescent="0.3">
      <c r="A1" s="281" t="s">
        <v>1</v>
      </c>
      <c r="B1" s="282"/>
      <c r="C1" s="282"/>
      <c r="D1" s="282"/>
      <c r="E1" s="282"/>
      <c r="F1" s="282"/>
      <c r="G1" s="282"/>
      <c r="H1" s="282"/>
      <c r="I1" s="283"/>
    </row>
    <row r="2" spans="1:12" ht="15.75" customHeight="1" thickBot="1" x14ac:dyDescent="0.3">
      <c r="A2" s="8" t="s">
        <v>2</v>
      </c>
      <c r="B2" s="9" t="s">
        <v>4</v>
      </c>
      <c r="C2" s="9" t="s">
        <v>8</v>
      </c>
      <c r="D2" s="9" t="s">
        <v>5</v>
      </c>
      <c r="E2" s="9" t="s">
        <v>6</v>
      </c>
      <c r="F2" s="9" t="s">
        <v>11</v>
      </c>
      <c r="G2" s="9" t="s">
        <v>15</v>
      </c>
      <c r="H2" s="9" t="s">
        <v>17</v>
      </c>
      <c r="I2" s="71" t="s">
        <v>0</v>
      </c>
      <c r="J2" s="3"/>
      <c r="K2" s="3"/>
    </row>
    <row r="3" spans="1:12" ht="15.75" customHeight="1" x14ac:dyDescent="0.25">
      <c r="A3" s="94" t="str">
        <f>MEMBRO!A2</f>
        <v>Aluno 01</v>
      </c>
      <c r="B3" s="16"/>
      <c r="C3" s="16"/>
      <c r="D3" s="16"/>
      <c r="E3" s="16"/>
      <c r="F3" s="16"/>
      <c r="G3" s="16"/>
      <c r="H3" s="76"/>
      <c r="I3" s="78">
        <f t="shared" ref="I3:I22" si="0">SUM(B3:H3)*B$138</f>
        <v>0</v>
      </c>
      <c r="J3" s="5"/>
      <c r="K3" s="258" t="s">
        <v>175</v>
      </c>
      <c r="L3" s="259"/>
    </row>
    <row r="4" spans="1:12" ht="15.75" customHeight="1" x14ac:dyDescent="0.25">
      <c r="A4" s="95" t="str">
        <f>MEMBRO!A3</f>
        <v>Aluno 02</v>
      </c>
      <c r="B4" s="10"/>
      <c r="C4" s="10"/>
      <c r="D4" s="10"/>
      <c r="E4" s="10"/>
      <c r="F4" s="10"/>
      <c r="G4" s="10"/>
      <c r="H4" s="77"/>
      <c r="I4" s="79">
        <f t="shared" si="0"/>
        <v>0</v>
      </c>
      <c r="J4" s="5"/>
      <c r="K4" s="260"/>
      <c r="L4" s="261"/>
    </row>
    <row r="5" spans="1:12" ht="15.75" customHeight="1" x14ac:dyDescent="0.25">
      <c r="A5" s="95" t="str">
        <f>MEMBRO!A4</f>
        <v>Aluno 03</v>
      </c>
      <c r="B5" s="10"/>
      <c r="C5" s="10"/>
      <c r="D5" s="10"/>
      <c r="E5" s="10"/>
      <c r="F5" s="10"/>
      <c r="G5" s="10"/>
      <c r="H5" s="77"/>
      <c r="I5" s="79">
        <f t="shared" si="0"/>
        <v>0</v>
      </c>
      <c r="J5" s="5"/>
      <c r="K5" s="260" t="s">
        <v>186</v>
      </c>
      <c r="L5" s="261"/>
    </row>
    <row r="6" spans="1:12" ht="15.75" customHeight="1" thickBot="1" x14ac:dyDescent="0.3">
      <c r="A6" s="95" t="str">
        <f>MEMBRO!A5</f>
        <v>Aluno 04</v>
      </c>
      <c r="B6" s="10"/>
      <c r="C6" s="10"/>
      <c r="D6" s="10"/>
      <c r="E6" s="10"/>
      <c r="F6" s="10"/>
      <c r="G6" s="10"/>
      <c r="H6" s="77"/>
      <c r="I6" s="79">
        <f t="shared" si="0"/>
        <v>0</v>
      </c>
      <c r="J6" s="5"/>
      <c r="K6" s="262"/>
      <c r="L6" s="263"/>
    </row>
    <row r="7" spans="1:12" ht="15.75" customHeight="1" thickBot="1" x14ac:dyDescent="0.3">
      <c r="A7" s="95" t="str">
        <f>MEMBRO!A6</f>
        <v>Aluno 05</v>
      </c>
      <c r="B7" s="10"/>
      <c r="C7" s="10"/>
      <c r="D7" s="10"/>
      <c r="E7" s="10"/>
      <c r="F7" s="10"/>
      <c r="G7" s="10"/>
      <c r="H7" s="77"/>
      <c r="I7" s="79">
        <f t="shared" si="0"/>
        <v>0</v>
      </c>
      <c r="J7" s="5"/>
      <c r="K7" s="3"/>
      <c r="L7" s="3"/>
    </row>
    <row r="8" spans="1:12" ht="15.75" customHeight="1" x14ac:dyDescent="0.25">
      <c r="A8" s="95" t="str">
        <f>MEMBRO!A7</f>
        <v>Aluno 06</v>
      </c>
      <c r="B8" s="10"/>
      <c r="C8" s="10"/>
      <c r="D8" s="10"/>
      <c r="E8" s="10"/>
      <c r="F8" s="10"/>
      <c r="G8" s="10"/>
      <c r="H8" s="77"/>
      <c r="I8" s="79">
        <f t="shared" si="0"/>
        <v>0</v>
      </c>
      <c r="J8" s="5"/>
      <c r="K8" s="229" t="s">
        <v>182</v>
      </c>
      <c r="L8" s="230"/>
    </row>
    <row r="9" spans="1:12" ht="15.75" customHeight="1" x14ac:dyDescent="0.25">
      <c r="A9" s="95" t="str">
        <f>MEMBRO!A8</f>
        <v>Aluno 07</v>
      </c>
      <c r="B9" s="10"/>
      <c r="C9" s="10"/>
      <c r="D9" s="10"/>
      <c r="E9" s="10"/>
      <c r="F9" s="10"/>
      <c r="G9" s="10"/>
      <c r="H9" s="77"/>
      <c r="I9" s="79">
        <f t="shared" si="0"/>
        <v>0</v>
      </c>
      <c r="J9" s="5"/>
      <c r="K9" s="12" t="s">
        <v>183</v>
      </c>
      <c r="L9" s="43" t="s">
        <v>184</v>
      </c>
    </row>
    <row r="10" spans="1:12" x14ac:dyDescent="0.25">
      <c r="A10" s="95" t="str">
        <f>MEMBRO!A9</f>
        <v>Aluno 08</v>
      </c>
      <c r="B10" s="10"/>
      <c r="C10" s="10"/>
      <c r="D10" s="10"/>
      <c r="E10" s="10"/>
      <c r="F10" s="10"/>
      <c r="G10" s="10"/>
      <c r="H10" s="77"/>
      <c r="I10" s="79">
        <f t="shared" si="0"/>
        <v>0</v>
      </c>
      <c r="J10" s="5"/>
      <c r="K10" s="12"/>
      <c r="L10" s="43"/>
    </row>
    <row r="11" spans="1:12" x14ac:dyDescent="0.25">
      <c r="A11" s="95" t="str">
        <f>MEMBRO!A10</f>
        <v>Aluno 09</v>
      </c>
      <c r="B11" s="10"/>
      <c r="C11" s="10"/>
      <c r="D11" s="10"/>
      <c r="E11" s="10"/>
      <c r="F11" s="10"/>
      <c r="G11" s="10"/>
      <c r="H11" s="77"/>
      <c r="I11" s="79">
        <f t="shared" si="0"/>
        <v>0</v>
      </c>
      <c r="J11" s="5"/>
      <c r="K11" s="12"/>
      <c r="L11" s="43"/>
    </row>
    <row r="12" spans="1:12" ht="16.5" thickBot="1" x14ac:dyDescent="0.3">
      <c r="A12" s="95" t="str">
        <f>MEMBRO!A11</f>
        <v>Aluno 10</v>
      </c>
      <c r="B12" s="10"/>
      <c r="C12" s="10"/>
      <c r="D12" s="10"/>
      <c r="E12" s="10"/>
      <c r="F12" s="10"/>
      <c r="G12" s="10"/>
      <c r="H12" s="77"/>
      <c r="I12" s="79">
        <f t="shared" si="0"/>
        <v>0</v>
      </c>
      <c r="J12" s="5"/>
      <c r="K12" s="44"/>
      <c r="L12" s="45"/>
    </row>
    <row r="13" spans="1:12" x14ac:dyDescent="0.25">
      <c r="A13" s="95" t="str">
        <f>MEMBRO!A12</f>
        <v>Aluno 11</v>
      </c>
      <c r="B13" s="10"/>
      <c r="C13" s="10"/>
      <c r="D13" s="10"/>
      <c r="E13" s="10"/>
      <c r="F13" s="10"/>
      <c r="G13" s="10"/>
      <c r="H13" s="77"/>
      <c r="I13" s="79">
        <f t="shared" si="0"/>
        <v>0</v>
      </c>
      <c r="J13" s="5"/>
      <c r="K13" s="3"/>
    </row>
    <row r="14" spans="1:12" x14ac:dyDescent="0.25">
      <c r="A14" s="95" t="str">
        <f>MEMBRO!A13</f>
        <v>Aluno 12</v>
      </c>
      <c r="B14" s="10"/>
      <c r="C14" s="10"/>
      <c r="D14" s="10"/>
      <c r="E14" s="10"/>
      <c r="F14" s="10"/>
      <c r="G14" s="10"/>
      <c r="H14" s="77"/>
      <c r="I14" s="79">
        <f t="shared" si="0"/>
        <v>0</v>
      </c>
      <c r="J14" s="5"/>
      <c r="K14" s="3"/>
    </row>
    <row r="15" spans="1:12" x14ac:dyDescent="0.25">
      <c r="A15" s="95" t="str">
        <f>MEMBRO!A14</f>
        <v>Aluno 13</v>
      </c>
      <c r="B15" s="10"/>
      <c r="C15" s="10"/>
      <c r="D15" s="10"/>
      <c r="E15" s="10"/>
      <c r="F15" s="10"/>
      <c r="G15" s="10"/>
      <c r="H15" s="77"/>
      <c r="I15" s="79">
        <f t="shared" si="0"/>
        <v>0</v>
      </c>
      <c r="J15" s="5"/>
      <c r="K15" s="3"/>
    </row>
    <row r="16" spans="1:12" x14ac:dyDescent="0.25">
      <c r="A16" s="95" t="str">
        <f>MEMBRO!A15</f>
        <v>Aluno 14</v>
      </c>
      <c r="B16" s="10"/>
      <c r="C16" s="10"/>
      <c r="D16" s="10"/>
      <c r="E16" s="10"/>
      <c r="F16" s="10"/>
      <c r="G16" s="10"/>
      <c r="H16" s="77"/>
      <c r="I16" s="79">
        <f t="shared" si="0"/>
        <v>0</v>
      </c>
      <c r="J16" s="5"/>
      <c r="K16" s="3"/>
    </row>
    <row r="17" spans="1:12" x14ac:dyDescent="0.25">
      <c r="A17" s="95" t="str">
        <f>MEMBRO!A16</f>
        <v>Aluno 15</v>
      </c>
      <c r="B17" s="10"/>
      <c r="C17" s="10"/>
      <c r="D17" s="10"/>
      <c r="E17" s="10"/>
      <c r="F17" s="10"/>
      <c r="G17" s="10"/>
      <c r="H17" s="77"/>
      <c r="I17" s="79">
        <f t="shared" si="0"/>
        <v>0</v>
      </c>
      <c r="J17" s="5"/>
      <c r="K17" s="3"/>
    </row>
    <row r="18" spans="1:12" x14ac:dyDescent="0.25">
      <c r="A18" s="95" t="str">
        <f>MEMBRO!A17</f>
        <v>Aluno 16</v>
      </c>
      <c r="B18" s="10"/>
      <c r="C18" s="10"/>
      <c r="D18" s="10"/>
      <c r="E18" s="10"/>
      <c r="F18" s="10"/>
      <c r="G18" s="10"/>
      <c r="H18" s="77"/>
      <c r="I18" s="79">
        <f t="shared" si="0"/>
        <v>0</v>
      </c>
      <c r="J18" s="5"/>
      <c r="K18" s="3"/>
    </row>
    <row r="19" spans="1:12" x14ac:dyDescent="0.25">
      <c r="A19" s="95" t="str">
        <f>MEMBRO!A18</f>
        <v>Aluno 17</v>
      </c>
      <c r="B19" s="10"/>
      <c r="C19" s="10"/>
      <c r="D19" s="10"/>
      <c r="E19" s="10"/>
      <c r="F19" s="10"/>
      <c r="G19" s="10"/>
      <c r="H19" s="77"/>
      <c r="I19" s="79">
        <f t="shared" si="0"/>
        <v>0</v>
      </c>
      <c r="J19" s="5"/>
      <c r="K19" s="3"/>
    </row>
    <row r="20" spans="1:12" x14ac:dyDescent="0.25">
      <c r="A20" s="95" t="str">
        <f>MEMBRO!A19</f>
        <v>Aluno 18</v>
      </c>
      <c r="B20" s="10"/>
      <c r="C20" s="10"/>
      <c r="D20" s="10"/>
      <c r="E20" s="10"/>
      <c r="F20" s="10"/>
      <c r="G20" s="10"/>
      <c r="H20" s="77"/>
      <c r="I20" s="79">
        <f t="shared" si="0"/>
        <v>0</v>
      </c>
      <c r="J20" s="5"/>
      <c r="K20" s="3"/>
    </row>
    <row r="21" spans="1:12" x14ac:dyDescent="0.25">
      <c r="A21" s="95" t="str">
        <f>MEMBRO!A20</f>
        <v>Aluno 19</v>
      </c>
      <c r="B21" s="10"/>
      <c r="C21" s="10"/>
      <c r="D21" s="10"/>
      <c r="E21" s="10"/>
      <c r="F21" s="10"/>
      <c r="G21" s="10"/>
      <c r="H21" s="77"/>
      <c r="I21" s="79">
        <f t="shared" si="0"/>
        <v>0</v>
      </c>
      <c r="J21" s="5"/>
      <c r="K21" s="3"/>
    </row>
    <row r="22" spans="1:12" ht="16.5" thickBot="1" x14ac:dyDescent="0.3">
      <c r="A22" s="95" t="str">
        <f>MEMBRO!A21</f>
        <v>Aluno 20</v>
      </c>
      <c r="B22" s="10"/>
      <c r="C22" s="10"/>
      <c r="D22" s="10"/>
      <c r="E22" s="10"/>
      <c r="F22" s="10"/>
      <c r="G22" s="10"/>
      <c r="H22" s="77"/>
      <c r="I22" s="79">
        <f t="shared" si="0"/>
        <v>0</v>
      </c>
      <c r="J22" s="5"/>
      <c r="K22" s="3"/>
    </row>
    <row r="23" spans="1:12" ht="16.5" thickBot="1" x14ac:dyDescent="0.3">
      <c r="A23" s="284" t="s">
        <v>10</v>
      </c>
      <c r="B23" s="285"/>
      <c r="C23" s="285"/>
      <c r="D23" s="285"/>
      <c r="E23" s="285"/>
      <c r="F23" s="285"/>
      <c r="G23" s="285"/>
      <c r="H23" s="285"/>
      <c r="I23" s="286"/>
      <c r="J23" s="5"/>
      <c r="K23" s="3"/>
    </row>
    <row r="24" spans="1:12" ht="16.5" thickBot="1" x14ac:dyDescent="0.3">
      <c r="A24" s="8" t="s">
        <v>2</v>
      </c>
      <c r="B24" s="9" t="s">
        <v>4</v>
      </c>
      <c r="C24" s="9" t="s">
        <v>8</v>
      </c>
      <c r="D24" s="9" t="s">
        <v>5</v>
      </c>
      <c r="E24" s="9" t="s">
        <v>6</v>
      </c>
      <c r="F24" s="9" t="s">
        <v>11</v>
      </c>
      <c r="G24" s="9" t="s">
        <v>15</v>
      </c>
      <c r="H24" s="9" t="s">
        <v>17</v>
      </c>
      <c r="I24" s="71" t="s">
        <v>0</v>
      </c>
      <c r="J24" s="3"/>
      <c r="K24" s="3"/>
    </row>
    <row r="25" spans="1:12" x14ac:dyDescent="0.25">
      <c r="A25" s="94" t="str">
        <f>MEMBRO!A2</f>
        <v>Aluno 01</v>
      </c>
      <c r="B25" s="18"/>
      <c r="C25" s="18"/>
      <c r="D25" s="18"/>
      <c r="E25" s="18"/>
      <c r="F25" s="18"/>
      <c r="G25" s="18"/>
      <c r="H25" s="76"/>
      <c r="I25" s="78">
        <f t="shared" ref="I25:I44" si="1">SUM(B25:H25)*B$139</f>
        <v>0</v>
      </c>
      <c r="J25" s="3"/>
      <c r="K25" s="267" t="s">
        <v>188</v>
      </c>
      <c r="L25" s="268"/>
    </row>
    <row r="26" spans="1:12" x14ac:dyDescent="0.25">
      <c r="A26" s="95" t="str">
        <f>MEMBRO!A3</f>
        <v>Aluno 02</v>
      </c>
      <c r="B26" s="11"/>
      <c r="C26" s="11"/>
      <c r="D26" s="11"/>
      <c r="E26" s="11"/>
      <c r="F26" s="11"/>
      <c r="G26" s="11"/>
      <c r="H26" s="77"/>
      <c r="I26" s="79">
        <f t="shared" si="1"/>
        <v>0</v>
      </c>
      <c r="J26" s="3"/>
      <c r="K26" s="269"/>
      <c r="L26" s="270"/>
    </row>
    <row r="27" spans="1:12" x14ac:dyDescent="0.25">
      <c r="A27" s="95" t="str">
        <f>MEMBRO!A4</f>
        <v>Aluno 03</v>
      </c>
      <c r="B27" s="11"/>
      <c r="C27" s="11"/>
      <c r="D27" s="11"/>
      <c r="E27" s="11"/>
      <c r="F27" s="11"/>
      <c r="G27" s="11"/>
      <c r="H27" s="77"/>
      <c r="I27" s="79">
        <f t="shared" si="1"/>
        <v>0</v>
      </c>
      <c r="J27" s="3"/>
      <c r="K27" s="260" t="s">
        <v>187</v>
      </c>
      <c r="L27" s="261"/>
    </row>
    <row r="28" spans="1:12" ht="16.5" thickBot="1" x14ac:dyDescent="0.3">
      <c r="A28" s="95" t="str">
        <f>MEMBRO!A5</f>
        <v>Aluno 04</v>
      </c>
      <c r="B28" s="11"/>
      <c r="C28" s="11"/>
      <c r="D28" s="11"/>
      <c r="E28" s="11"/>
      <c r="F28" s="11"/>
      <c r="G28" s="11"/>
      <c r="H28" s="77"/>
      <c r="I28" s="79">
        <f t="shared" si="1"/>
        <v>0</v>
      </c>
      <c r="J28" s="3"/>
      <c r="K28" s="262"/>
      <c r="L28" s="263"/>
    </row>
    <row r="29" spans="1:12" x14ac:dyDescent="0.25">
      <c r="A29" s="95" t="str">
        <f>MEMBRO!A6</f>
        <v>Aluno 05</v>
      </c>
      <c r="B29" s="11"/>
      <c r="C29" s="11"/>
      <c r="D29" s="11"/>
      <c r="E29" s="11"/>
      <c r="F29" s="11"/>
      <c r="G29" s="11"/>
      <c r="H29" s="77"/>
      <c r="I29" s="79">
        <f t="shared" si="1"/>
        <v>0</v>
      </c>
      <c r="J29" s="3"/>
      <c r="K29" s="3"/>
      <c r="L29" s="3"/>
    </row>
    <row r="30" spans="1:12" ht="16.5" thickBot="1" x14ac:dyDescent="0.3">
      <c r="A30" s="95" t="str">
        <f>MEMBRO!A7</f>
        <v>Aluno 06</v>
      </c>
      <c r="B30" s="11"/>
      <c r="C30" s="11"/>
      <c r="D30" s="11"/>
      <c r="E30" s="11"/>
      <c r="F30" s="11"/>
      <c r="G30" s="11"/>
      <c r="H30" s="77"/>
      <c r="I30" s="79">
        <f t="shared" si="1"/>
        <v>0</v>
      </c>
      <c r="J30" s="3"/>
      <c r="K30" s="3"/>
      <c r="L30" s="3"/>
    </row>
    <row r="31" spans="1:12" x14ac:dyDescent="0.25">
      <c r="A31" s="95" t="str">
        <f>MEMBRO!A8</f>
        <v>Aluno 07</v>
      </c>
      <c r="B31" s="11"/>
      <c r="C31" s="11"/>
      <c r="D31" s="11"/>
      <c r="E31" s="11"/>
      <c r="F31" s="11"/>
      <c r="G31" s="11"/>
      <c r="H31" s="77"/>
      <c r="I31" s="79">
        <f t="shared" si="1"/>
        <v>0</v>
      </c>
      <c r="J31" s="3"/>
      <c r="K31" s="229" t="s">
        <v>182</v>
      </c>
      <c r="L31" s="230"/>
    </row>
    <row r="32" spans="1:12" x14ac:dyDescent="0.25">
      <c r="A32" s="95" t="str">
        <f>MEMBRO!A9</f>
        <v>Aluno 08</v>
      </c>
      <c r="B32" s="11"/>
      <c r="C32" s="11"/>
      <c r="D32" s="11"/>
      <c r="E32" s="11"/>
      <c r="F32" s="11"/>
      <c r="G32" s="11"/>
      <c r="H32" s="77"/>
      <c r="I32" s="79">
        <f t="shared" si="1"/>
        <v>0</v>
      </c>
      <c r="J32" s="3"/>
      <c r="K32" s="12" t="s">
        <v>183</v>
      </c>
      <c r="L32" s="43" t="s">
        <v>184</v>
      </c>
    </row>
    <row r="33" spans="1:12" x14ac:dyDescent="0.25">
      <c r="A33" s="95" t="str">
        <f>MEMBRO!A10</f>
        <v>Aluno 09</v>
      </c>
      <c r="B33" s="11"/>
      <c r="C33" s="11"/>
      <c r="D33" s="11"/>
      <c r="E33" s="11"/>
      <c r="F33" s="11"/>
      <c r="G33" s="11"/>
      <c r="H33" s="77"/>
      <c r="I33" s="79">
        <f t="shared" si="1"/>
        <v>0</v>
      </c>
      <c r="J33" s="3"/>
      <c r="K33" s="12"/>
      <c r="L33" s="43"/>
    </row>
    <row r="34" spans="1:12" x14ac:dyDescent="0.25">
      <c r="A34" s="95" t="str">
        <f>MEMBRO!A11</f>
        <v>Aluno 10</v>
      </c>
      <c r="B34" s="11"/>
      <c r="C34" s="11"/>
      <c r="D34" s="11"/>
      <c r="E34" s="11"/>
      <c r="F34" s="11"/>
      <c r="G34" s="11"/>
      <c r="H34" s="77"/>
      <c r="I34" s="79">
        <f t="shared" si="1"/>
        <v>0</v>
      </c>
      <c r="J34" s="3"/>
      <c r="K34" s="12"/>
      <c r="L34" s="43"/>
    </row>
    <row r="35" spans="1:12" ht="16.5" thickBot="1" x14ac:dyDescent="0.3">
      <c r="A35" s="95" t="str">
        <f>MEMBRO!A12</f>
        <v>Aluno 11</v>
      </c>
      <c r="B35" s="11"/>
      <c r="C35" s="11"/>
      <c r="D35" s="11"/>
      <c r="E35" s="11"/>
      <c r="F35" s="11"/>
      <c r="G35" s="11"/>
      <c r="H35" s="77"/>
      <c r="I35" s="79">
        <f t="shared" si="1"/>
        <v>0</v>
      </c>
      <c r="J35" s="3"/>
      <c r="K35" s="44"/>
      <c r="L35" s="45"/>
    </row>
    <row r="36" spans="1:12" x14ac:dyDescent="0.25">
      <c r="A36" s="95" t="str">
        <f>MEMBRO!A13</f>
        <v>Aluno 12</v>
      </c>
      <c r="B36" s="11"/>
      <c r="C36" s="11"/>
      <c r="D36" s="11"/>
      <c r="E36" s="11"/>
      <c r="F36" s="11"/>
      <c r="G36" s="11"/>
      <c r="H36" s="77"/>
      <c r="I36" s="79">
        <f t="shared" si="1"/>
        <v>0</v>
      </c>
      <c r="J36" s="3"/>
      <c r="K36" s="3"/>
    </row>
    <row r="37" spans="1:12" x14ac:dyDescent="0.25">
      <c r="A37" s="95" t="str">
        <f>MEMBRO!A14</f>
        <v>Aluno 13</v>
      </c>
      <c r="B37" s="11"/>
      <c r="C37" s="11"/>
      <c r="D37" s="11"/>
      <c r="E37" s="11"/>
      <c r="F37" s="11"/>
      <c r="G37" s="11"/>
      <c r="H37" s="77"/>
      <c r="I37" s="79">
        <f t="shared" si="1"/>
        <v>0</v>
      </c>
      <c r="J37" s="3"/>
      <c r="K37" s="3"/>
    </row>
    <row r="38" spans="1:12" x14ac:dyDescent="0.25">
      <c r="A38" s="95" t="str">
        <f>MEMBRO!A15</f>
        <v>Aluno 14</v>
      </c>
      <c r="B38" s="11"/>
      <c r="C38" s="11"/>
      <c r="D38" s="11"/>
      <c r="E38" s="11"/>
      <c r="F38" s="11"/>
      <c r="G38" s="11"/>
      <c r="H38" s="77"/>
      <c r="I38" s="79">
        <f t="shared" si="1"/>
        <v>0</v>
      </c>
      <c r="J38" s="3"/>
      <c r="K38" s="3"/>
    </row>
    <row r="39" spans="1:12" x14ac:dyDescent="0.25">
      <c r="A39" s="95" t="str">
        <f>MEMBRO!A16</f>
        <v>Aluno 15</v>
      </c>
      <c r="B39" s="11"/>
      <c r="C39" s="11"/>
      <c r="D39" s="11"/>
      <c r="E39" s="11"/>
      <c r="F39" s="11"/>
      <c r="G39" s="11"/>
      <c r="H39" s="77"/>
      <c r="I39" s="79">
        <f t="shared" si="1"/>
        <v>0</v>
      </c>
      <c r="J39" s="3"/>
      <c r="K39" s="3"/>
    </row>
    <row r="40" spans="1:12" x14ac:dyDescent="0.25">
      <c r="A40" s="95" t="str">
        <f>MEMBRO!A17</f>
        <v>Aluno 16</v>
      </c>
      <c r="B40" s="11"/>
      <c r="C40" s="11"/>
      <c r="D40" s="11"/>
      <c r="E40" s="11"/>
      <c r="F40" s="11"/>
      <c r="G40" s="11"/>
      <c r="H40" s="77"/>
      <c r="I40" s="79">
        <f t="shared" si="1"/>
        <v>0</v>
      </c>
      <c r="J40" s="3"/>
      <c r="K40" s="3"/>
    </row>
    <row r="41" spans="1:12" x14ac:dyDescent="0.25">
      <c r="A41" s="95" t="str">
        <f>MEMBRO!A18</f>
        <v>Aluno 17</v>
      </c>
      <c r="B41" s="11"/>
      <c r="C41" s="11"/>
      <c r="D41" s="11"/>
      <c r="E41" s="11"/>
      <c r="F41" s="11"/>
      <c r="G41" s="11"/>
      <c r="H41" s="77"/>
      <c r="I41" s="79">
        <f t="shared" si="1"/>
        <v>0</v>
      </c>
      <c r="J41" s="3"/>
      <c r="K41" s="3"/>
    </row>
    <row r="42" spans="1:12" x14ac:dyDescent="0.25">
      <c r="A42" s="95" t="str">
        <f>MEMBRO!A19</f>
        <v>Aluno 18</v>
      </c>
      <c r="B42" s="11"/>
      <c r="C42" s="11"/>
      <c r="D42" s="11"/>
      <c r="E42" s="11"/>
      <c r="F42" s="11"/>
      <c r="G42" s="11"/>
      <c r="H42" s="77"/>
      <c r="I42" s="79">
        <f t="shared" si="1"/>
        <v>0</v>
      </c>
      <c r="J42" s="3"/>
      <c r="K42" s="3"/>
    </row>
    <row r="43" spans="1:12" x14ac:dyDescent="0.25">
      <c r="A43" s="95" t="str">
        <f>MEMBRO!A20</f>
        <v>Aluno 19</v>
      </c>
      <c r="B43" s="11"/>
      <c r="C43" s="11"/>
      <c r="D43" s="11"/>
      <c r="E43" s="11"/>
      <c r="F43" s="11"/>
      <c r="G43" s="11"/>
      <c r="H43" s="77"/>
      <c r="I43" s="79">
        <f t="shared" si="1"/>
        <v>0</v>
      </c>
      <c r="J43" s="3"/>
      <c r="K43" s="3"/>
    </row>
    <row r="44" spans="1:12" ht="16.5" thickBot="1" x14ac:dyDescent="0.3">
      <c r="A44" s="95" t="str">
        <f>MEMBRO!A21</f>
        <v>Aluno 20</v>
      </c>
      <c r="B44" s="11"/>
      <c r="C44" s="11"/>
      <c r="D44" s="11"/>
      <c r="E44" s="11"/>
      <c r="F44" s="11"/>
      <c r="G44" s="11"/>
      <c r="H44" s="77"/>
      <c r="I44" s="79">
        <f t="shared" si="1"/>
        <v>0</v>
      </c>
      <c r="J44" s="3"/>
      <c r="K44" s="3"/>
    </row>
    <row r="45" spans="1:12" ht="16.5" thickBot="1" x14ac:dyDescent="0.3">
      <c r="A45" s="281" t="s">
        <v>9</v>
      </c>
      <c r="B45" s="282"/>
      <c r="C45" s="282"/>
      <c r="D45" s="282"/>
      <c r="E45" s="282"/>
      <c r="F45" s="282"/>
      <c r="G45" s="282"/>
      <c r="H45" s="282"/>
      <c r="I45" s="283"/>
      <c r="J45" s="3"/>
      <c r="K45" s="3"/>
    </row>
    <row r="46" spans="1:12" ht="16.5" thickBot="1" x14ac:dyDescent="0.3">
      <c r="A46" s="8" t="s">
        <v>2</v>
      </c>
      <c r="B46" s="9" t="s">
        <v>4</v>
      </c>
      <c r="C46" s="9" t="s">
        <v>8</v>
      </c>
      <c r="D46" s="9" t="s">
        <v>5</v>
      </c>
      <c r="E46" s="9" t="s">
        <v>6</v>
      </c>
      <c r="F46" s="9" t="s">
        <v>11</v>
      </c>
      <c r="G46" s="9" t="s">
        <v>15</v>
      </c>
      <c r="H46" s="9" t="s">
        <v>17</v>
      </c>
      <c r="I46" s="71" t="s">
        <v>0</v>
      </c>
      <c r="J46" s="3"/>
      <c r="K46" s="3"/>
    </row>
    <row r="47" spans="1:12" x14ac:dyDescent="0.25">
      <c r="A47" s="94" t="str">
        <f>MEMBRO!A2</f>
        <v>Aluno 01</v>
      </c>
      <c r="B47" s="18"/>
      <c r="C47" s="18"/>
      <c r="D47" s="16"/>
      <c r="E47" s="18"/>
      <c r="F47" s="18"/>
      <c r="G47" s="18"/>
      <c r="H47" s="76"/>
      <c r="I47" s="80">
        <f t="shared" ref="I47:I66" si="2">SUM(B47:H47)*B$140</f>
        <v>0</v>
      </c>
      <c r="J47" s="3"/>
      <c r="K47" s="267" t="s">
        <v>189</v>
      </c>
      <c r="L47" s="268"/>
    </row>
    <row r="48" spans="1:12" x14ac:dyDescent="0.25">
      <c r="A48" s="95" t="str">
        <f>MEMBRO!A3</f>
        <v>Aluno 02</v>
      </c>
      <c r="B48" s="11"/>
      <c r="C48" s="11"/>
      <c r="D48" s="11"/>
      <c r="E48" s="11"/>
      <c r="F48" s="11"/>
      <c r="G48" s="11"/>
      <c r="H48" s="77"/>
      <c r="I48" s="79">
        <f t="shared" si="2"/>
        <v>0</v>
      </c>
      <c r="J48" s="3"/>
      <c r="K48" s="269"/>
      <c r="L48" s="270"/>
    </row>
    <row r="49" spans="1:12" x14ac:dyDescent="0.25">
      <c r="A49" s="95" t="str">
        <f>MEMBRO!A4</f>
        <v>Aluno 03</v>
      </c>
      <c r="B49" s="11"/>
      <c r="C49" s="11"/>
      <c r="D49" s="11"/>
      <c r="E49" s="11"/>
      <c r="F49" s="11"/>
      <c r="G49" s="11"/>
      <c r="H49" s="77"/>
      <c r="I49" s="79">
        <f t="shared" si="2"/>
        <v>0</v>
      </c>
      <c r="J49" s="3"/>
      <c r="K49" s="260" t="s">
        <v>190</v>
      </c>
      <c r="L49" s="261"/>
    </row>
    <row r="50" spans="1:12" ht="16.5" thickBot="1" x14ac:dyDescent="0.3">
      <c r="A50" s="95" t="str">
        <f>MEMBRO!A5</f>
        <v>Aluno 04</v>
      </c>
      <c r="B50" s="11"/>
      <c r="C50" s="11"/>
      <c r="D50" s="11"/>
      <c r="E50" s="11"/>
      <c r="F50" s="11"/>
      <c r="G50" s="11"/>
      <c r="H50" s="77"/>
      <c r="I50" s="79">
        <f t="shared" si="2"/>
        <v>0</v>
      </c>
      <c r="J50" s="3"/>
      <c r="K50" s="262"/>
      <c r="L50" s="263"/>
    </row>
    <row r="51" spans="1:12" x14ac:dyDescent="0.25">
      <c r="A51" s="95" t="str">
        <f>MEMBRO!A6</f>
        <v>Aluno 05</v>
      </c>
      <c r="B51" s="11"/>
      <c r="C51" s="11"/>
      <c r="D51" s="11"/>
      <c r="E51" s="11"/>
      <c r="F51" s="11"/>
      <c r="G51" s="11"/>
      <c r="H51" s="77"/>
      <c r="I51" s="79">
        <f t="shared" si="2"/>
        <v>0</v>
      </c>
      <c r="J51" s="3"/>
      <c r="K51" s="3"/>
      <c r="L51" s="3"/>
    </row>
    <row r="52" spans="1:12" ht="16.5" thickBot="1" x14ac:dyDescent="0.3">
      <c r="A52" s="95" t="str">
        <f>MEMBRO!A7</f>
        <v>Aluno 06</v>
      </c>
      <c r="B52" s="11"/>
      <c r="C52" s="11"/>
      <c r="D52" s="11"/>
      <c r="E52" s="11"/>
      <c r="F52" s="11"/>
      <c r="G52" s="11"/>
      <c r="H52" s="77"/>
      <c r="I52" s="79">
        <f t="shared" si="2"/>
        <v>0</v>
      </c>
      <c r="J52" s="3"/>
      <c r="K52" s="3"/>
      <c r="L52" s="3"/>
    </row>
    <row r="53" spans="1:12" x14ac:dyDescent="0.25">
      <c r="A53" s="95" t="str">
        <f>MEMBRO!A8</f>
        <v>Aluno 07</v>
      </c>
      <c r="B53" s="11"/>
      <c r="C53" s="11"/>
      <c r="D53" s="11"/>
      <c r="E53" s="11"/>
      <c r="F53" s="11"/>
      <c r="G53" s="11"/>
      <c r="H53" s="77"/>
      <c r="I53" s="79">
        <f t="shared" si="2"/>
        <v>0</v>
      </c>
      <c r="J53" s="3"/>
      <c r="K53" s="229" t="s">
        <v>182</v>
      </c>
      <c r="L53" s="230"/>
    </row>
    <row r="54" spans="1:12" x14ac:dyDescent="0.25">
      <c r="A54" s="95" t="str">
        <f>MEMBRO!A9</f>
        <v>Aluno 08</v>
      </c>
      <c r="B54" s="11"/>
      <c r="C54" s="11"/>
      <c r="D54" s="11"/>
      <c r="E54" s="11"/>
      <c r="F54" s="11"/>
      <c r="G54" s="11"/>
      <c r="H54" s="77"/>
      <c r="I54" s="79">
        <f t="shared" si="2"/>
        <v>0</v>
      </c>
      <c r="J54" s="3"/>
      <c r="K54" s="12" t="s">
        <v>183</v>
      </c>
      <c r="L54" s="43" t="s">
        <v>184</v>
      </c>
    </row>
    <row r="55" spans="1:12" x14ac:dyDescent="0.25">
      <c r="A55" s="95" t="str">
        <f>MEMBRO!A10</f>
        <v>Aluno 09</v>
      </c>
      <c r="B55" s="11"/>
      <c r="C55" s="11"/>
      <c r="D55" s="11"/>
      <c r="E55" s="11"/>
      <c r="F55" s="11"/>
      <c r="G55" s="11"/>
      <c r="H55" s="77"/>
      <c r="I55" s="79">
        <f t="shared" si="2"/>
        <v>0</v>
      </c>
      <c r="J55" s="3"/>
      <c r="K55" s="12"/>
      <c r="L55" s="43"/>
    </row>
    <row r="56" spans="1:12" x14ac:dyDescent="0.25">
      <c r="A56" s="95" t="str">
        <f>MEMBRO!A11</f>
        <v>Aluno 10</v>
      </c>
      <c r="B56" s="11"/>
      <c r="C56" s="11"/>
      <c r="D56" s="11"/>
      <c r="E56" s="11"/>
      <c r="F56" s="11"/>
      <c r="G56" s="11"/>
      <c r="H56" s="77"/>
      <c r="I56" s="79">
        <f t="shared" si="2"/>
        <v>0</v>
      </c>
      <c r="J56" s="3"/>
      <c r="K56" s="12"/>
      <c r="L56" s="43"/>
    </row>
    <row r="57" spans="1:12" ht="16.5" thickBot="1" x14ac:dyDescent="0.3">
      <c r="A57" s="95" t="str">
        <f>MEMBRO!A12</f>
        <v>Aluno 11</v>
      </c>
      <c r="B57" s="11"/>
      <c r="C57" s="11"/>
      <c r="D57" s="11"/>
      <c r="E57" s="11"/>
      <c r="F57" s="11"/>
      <c r="G57" s="11"/>
      <c r="H57" s="77"/>
      <c r="I57" s="79">
        <f t="shared" si="2"/>
        <v>0</v>
      </c>
      <c r="J57" s="3"/>
      <c r="K57" s="44"/>
      <c r="L57" s="45"/>
    </row>
    <row r="58" spans="1:12" x14ac:dyDescent="0.25">
      <c r="A58" s="95" t="str">
        <f>MEMBRO!A13</f>
        <v>Aluno 12</v>
      </c>
      <c r="B58" s="11"/>
      <c r="C58" s="11"/>
      <c r="D58" s="11"/>
      <c r="E58" s="11"/>
      <c r="F58" s="11"/>
      <c r="G58" s="11"/>
      <c r="H58" s="77"/>
      <c r="I58" s="79">
        <f t="shared" si="2"/>
        <v>0</v>
      </c>
      <c r="J58" s="3"/>
      <c r="K58" s="3"/>
    </row>
    <row r="59" spans="1:12" x14ac:dyDescent="0.25">
      <c r="A59" s="95" t="str">
        <f>MEMBRO!A14</f>
        <v>Aluno 13</v>
      </c>
      <c r="B59" s="11"/>
      <c r="C59" s="11"/>
      <c r="D59" s="11"/>
      <c r="E59" s="11"/>
      <c r="F59" s="11"/>
      <c r="G59" s="11"/>
      <c r="H59" s="77"/>
      <c r="I59" s="79">
        <f t="shared" si="2"/>
        <v>0</v>
      </c>
      <c r="J59" s="3"/>
      <c r="K59" s="3"/>
    </row>
    <row r="60" spans="1:12" x14ac:dyDescent="0.25">
      <c r="A60" s="95" t="str">
        <f>MEMBRO!A15</f>
        <v>Aluno 14</v>
      </c>
      <c r="B60" s="11"/>
      <c r="C60" s="11"/>
      <c r="D60" s="11"/>
      <c r="E60" s="11"/>
      <c r="F60" s="11"/>
      <c r="G60" s="11"/>
      <c r="H60" s="77"/>
      <c r="I60" s="79">
        <f t="shared" si="2"/>
        <v>0</v>
      </c>
      <c r="J60" s="3"/>
      <c r="K60" s="3"/>
    </row>
    <row r="61" spans="1:12" x14ac:dyDescent="0.25">
      <c r="A61" s="95" t="str">
        <f>MEMBRO!A16</f>
        <v>Aluno 15</v>
      </c>
      <c r="B61" s="11"/>
      <c r="C61" s="11"/>
      <c r="D61" s="11"/>
      <c r="E61" s="11"/>
      <c r="F61" s="11"/>
      <c r="G61" s="11"/>
      <c r="H61" s="77"/>
      <c r="I61" s="79">
        <f t="shared" si="2"/>
        <v>0</v>
      </c>
      <c r="J61" s="3"/>
      <c r="K61" s="3"/>
    </row>
    <row r="62" spans="1:12" x14ac:dyDescent="0.25">
      <c r="A62" s="95" t="str">
        <f>MEMBRO!A17</f>
        <v>Aluno 16</v>
      </c>
      <c r="B62" s="11"/>
      <c r="C62" s="11"/>
      <c r="D62" s="11"/>
      <c r="E62" s="11"/>
      <c r="F62" s="11"/>
      <c r="G62" s="11"/>
      <c r="H62" s="77"/>
      <c r="I62" s="79">
        <f t="shared" si="2"/>
        <v>0</v>
      </c>
      <c r="J62" s="3"/>
      <c r="K62" s="3"/>
    </row>
    <row r="63" spans="1:12" x14ac:dyDescent="0.25">
      <c r="A63" s="95" t="str">
        <f>MEMBRO!A18</f>
        <v>Aluno 17</v>
      </c>
      <c r="B63" s="11"/>
      <c r="C63" s="11"/>
      <c r="D63" s="11"/>
      <c r="E63" s="11"/>
      <c r="F63" s="11"/>
      <c r="G63" s="11"/>
      <c r="H63" s="77"/>
      <c r="I63" s="79">
        <f t="shared" si="2"/>
        <v>0</v>
      </c>
      <c r="J63" s="3"/>
      <c r="K63" s="3"/>
    </row>
    <row r="64" spans="1:12" x14ac:dyDescent="0.25">
      <c r="A64" s="95" t="str">
        <f>MEMBRO!A19</f>
        <v>Aluno 18</v>
      </c>
      <c r="B64" s="11"/>
      <c r="C64" s="11"/>
      <c r="D64" s="11"/>
      <c r="E64" s="11"/>
      <c r="F64" s="11"/>
      <c r="G64" s="11"/>
      <c r="H64" s="77"/>
      <c r="I64" s="79">
        <f t="shared" si="2"/>
        <v>0</v>
      </c>
      <c r="J64" s="3"/>
      <c r="K64" s="3"/>
    </row>
    <row r="65" spans="1:12" x14ac:dyDescent="0.25">
      <c r="A65" s="95" t="str">
        <f>MEMBRO!A20</f>
        <v>Aluno 19</v>
      </c>
      <c r="B65" s="11"/>
      <c r="C65" s="11"/>
      <c r="D65" s="11"/>
      <c r="E65" s="11"/>
      <c r="F65" s="11"/>
      <c r="G65" s="11"/>
      <c r="H65" s="77"/>
      <c r="I65" s="79">
        <f t="shared" si="2"/>
        <v>0</v>
      </c>
      <c r="J65" s="3"/>
      <c r="K65" s="3"/>
    </row>
    <row r="66" spans="1:12" ht="16.5" thickBot="1" x14ac:dyDescent="0.3">
      <c r="A66" s="95" t="str">
        <f>MEMBRO!A21</f>
        <v>Aluno 20</v>
      </c>
      <c r="B66" s="11"/>
      <c r="C66" s="11"/>
      <c r="D66" s="11"/>
      <c r="E66" s="11"/>
      <c r="F66" s="11"/>
      <c r="G66" s="11"/>
      <c r="H66" s="77"/>
      <c r="I66" s="79">
        <f t="shared" si="2"/>
        <v>0</v>
      </c>
      <c r="J66" s="3"/>
      <c r="K66" s="3"/>
    </row>
    <row r="67" spans="1:12" ht="16.5" thickBot="1" x14ac:dyDescent="0.3">
      <c r="A67" s="281" t="s">
        <v>34</v>
      </c>
      <c r="B67" s="282"/>
      <c r="C67" s="282"/>
      <c r="D67" s="282"/>
      <c r="E67" s="282"/>
      <c r="F67" s="282"/>
      <c r="G67" s="282"/>
      <c r="H67" s="282"/>
      <c r="I67" s="283"/>
      <c r="J67" s="3"/>
      <c r="K67" s="3"/>
    </row>
    <row r="68" spans="1:12" ht="16.5" thickBot="1" x14ac:dyDescent="0.3">
      <c r="A68" s="8" t="s">
        <v>2</v>
      </c>
      <c r="B68" s="9" t="s">
        <v>4</v>
      </c>
      <c r="C68" s="9" t="s">
        <v>8</v>
      </c>
      <c r="D68" s="9" t="s">
        <v>5</v>
      </c>
      <c r="E68" s="9" t="s">
        <v>6</v>
      </c>
      <c r="F68" s="9" t="s">
        <v>11</v>
      </c>
      <c r="G68" s="9" t="s">
        <v>15</v>
      </c>
      <c r="H68" s="9" t="s">
        <v>17</v>
      </c>
      <c r="I68" s="71" t="s">
        <v>0</v>
      </c>
      <c r="J68" s="3"/>
      <c r="K68" s="3"/>
    </row>
    <row r="69" spans="1:12" x14ac:dyDescent="0.25">
      <c r="A69" s="94" t="str">
        <f>MEMBRO!A2</f>
        <v>Aluno 01</v>
      </c>
      <c r="B69" s="18"/>
      <c r="C69" s="18"/>
      <c r="D69" s="16"/>
      <c r="E69" s="18"/>
      <c r="F69" s="18"/>
      <c r="G69" s="18"/>
      <c r="H69" s="76"/>
      <c r="I69" s="78">
        <f t="shared" ref="I69:I88" si="3">SUM(B69:H69)*B$141</f>
        <v>0</v>
      </c>
      <c r="J69" s="3"/>
      <c r="K69" s="258" t="s">
        <v>192</v>
      </c>
      <c r="L69" s="259"/>
    </row>
    <row r="70" spans="1:12" x14ac:dyDescent="0.25">
      <c r="A70" s="95" t="str">
        <f>MEMBRO!A3</f>
        <v>Aluno 02</v>
      </c>
      <c r="B70" s="11"/>
      <c r="C70" s="11"/>
      <c r="D70" s="11"/>
      <c r="E70" s="11"/>
      <c r="F70" s="11"/>
      <c r="G70" s="11"/>
      <c r="H70" s="77"/>
      <c r="I70" s="79">
        <f t="shared" si="3"/>
        <v>0</v>
      </c>
      <c r="J70" s="3"/>
      <c r="K70" s="260"/>
      <c r="L70" s="261"/>
    </row>
    <row r="71" spans="1:12" ht="15.75" customHeight="1" x14ac:dyDescent="0.25">
      <c r="A71" s="95" t="str">
        <f>MEMBRO!A4</f>
        <v>Aluno 03</v>
      </c>
      <c r="B71" s="11"/>
      <c r="C71" s="11"/>
      <c r="D71" s="11"/>
      <c r="E71" s="11"/>
      <c r="F71" s="11"/>
      <c r="G71" s="11"/>
      <c r="H71" s="77"/>
      <c r="I71" s="79">
        <f t="shared" si="3"/>
        <v>0</v>
      </c>
      <c r="J71" s="3"/>
      <c r="K71" s="260" t="s">
        <v>191</v>
      </c>
      <c r="L71" s="261"/>
    </row>
    <row r="72" spans="1:12" x14ac:dyDescent="0.25">
      <c r="A72" s="95" t="str">
        <f>MEMBRO!A5</f>
        <v>Aluno 04</v>
      </c>
      <c r="B72" s="11"/>
      <c r="C72" s="11"/>
      <c r="D72" s="11"/>
      <c r="E72" s="11"/>
      <c r="F72" s="11"/>
      <c r="G72" s="11"/>
      <c r="H72" s="77"/>
      <c r="I72" s="79">
        <f t="shared" si="3"/>
        <v>0</v>
      </c>
      <c r="J72" s="3"/>
      <c r="K72" s="260"/>
      <c r="L72" s="261"/>
    </row>
    <row r="73" spans="1:12" ht="16.5" thickBot="1" x14ac:dyDescent="0.3">
      <c r="A73" s="95" t="str">
        <f>MEMBRO!A6</f>
        <v>Aluno 05</v>
      </c>
      <c r="B73" s="11"/>
      <c r="C73" s="11"/>
      <c r="D73" s="11"/>
      <c r="E73" s="11"/>
      <c r="F73" s="11"/>
      <c r="G73" s="11"/>
      <c r="H73" s="77"/>
      <c r="I73" s="79">
        <f t="shared" si="3"/>
        <v>0</v>
      </c>
      <c r="J73" s="3"/>
      <c r="K73" s="262"/>
      <c r="L73" s="263"/>
    </row>
    <row r="74" spans="1:12" ht="16.5" thickBot="1" x14ac:dyDescent="0.3">
      <c r="A74" s="95" t="str">
        <f>MEMBRO!A7</f>
        <v>Aluno 06</v>
      </c>
      <c r="B74" s="11"/>
      <c r="C74" s="11"/>
      <c r="D74" s="11"/>
      <c r="E74" s="11"/>
      <c r="F74" s="11"/>
      <c r="G74" s="11"/>
      <c r="H74" s="77"/>
      <c r="I74" s="79">
        <f t="shared" si="3"/>
        <v>0</v>
      </c>
      <c r="J74" s="3"/>
      <c r="K74" s="3"/>
      <c r="L74" s="3"/>
    </row>
    <row r="75" spans="1:12" x14ac:dyDescent="0.25">
      <c r="A75" s="95" t="str">
        <f>MEMBRO!A8</f>
        <v>Aluno 07</v>
      </c>
      <c r="B75" s="11"/>
      <c r="C75" s="11"/>
      <c r="D75" s="11"/>
      <c r="E75" s="11"/>
      <c r="F75" s="11"/>
      <c r="G75" s="11"/>
      <c r="H75" s="77"/>
      <c r="I75" s="79">
        <f t="shared" si="3"/>
        <v>0</v>
      </c>
      <c r="J75" s="3"/>
      <c r="K75" s="229" t="s">
        <v>182</v>
      </c>
      <c r="L75" s="230"/>
    </row>
    <row r="76" spans="1:12" x14ac:dyDescent="0.25">
      <c r="A76" s="95" t="str">
        <f>MEMBRO!A9</f>
        <v>Aluno 08</v>
      </c>
      <c r="B76" s="11"/>
      <c r="C76" s="11"/>
      <c r="D76" s="11"/>
      <c r="E76" s="11"/>
      <c r="F76" s="11"/>
      <c r="G76" s="11"/>
      <c r="H76" s="77"/>
      <c r="I76" s="79">
        <f t="shared" si="3"/>
        <v>0</v>
      </c>
      <c r="J76" s="3"/>
      <c r="K76" s="12" t="s">
        <v>183</v>
      </c>
      <c r="L76" s="43" t="s">
        <v>184</v>
      </c>
    </row>
    <row r="77" spans="1:12" x14ac:dyDescent="0.25">
      <c r="A77" s="95" t="str">
        <f>MEMBRO!A10</f>
        <v>Aluno 09</v>
      </c>
      <c r="B77" s="11"/>
      <c r="C77" s="11"/>
      <c r="D77" s="11"/>
      <c r="E77" s="11"/>
      <c r="F77" s="11"/>
      <c r="G77" s="11"/>
      <c r="H77" s="77"/>
      <c r="I77" s="79">
        <f t="shared" si="3"/>
        <v>0</v>
      </c>
      <c r="J77" s="3"/>
      <c r="K77" s="12"/>
      <c r="L77" s="43"/>
    </row>
    <row r="78" spans="1:12" x14ac:dyDescent="0.25">
      <c r="A78" s="95" t="str">
        <f>MEMBRO!A11</f>
        <v>Aluno 10</v>
      </c>
      <c r="B78" s="11"/>
      <c r="C78" s="11"/>
      <c r="D78" s="11"/>
      <c r="E78" s="11"/>
      <c r="F78" s="11"/>
      <c r="G78" s="11"/>
      <c r="H78" s="77"/>
      <c r="I78" s="79">
        <f t="shared" si="3"/>
        <v>0</v>
      </c>
      <c r="J78" s="3"/>
      <c r="K78" s="12"/>
      <c r="L78" s="43"/>
    </row>
    <row r="79" spans="1:12" ht="16.5" thickBot="1" x14ac:dyDescent="0.3">
      <c r="A79" s="95" t="str">
        <f>MEMBRO!A12</f>
        <v>Aluno 11</v>
      </c>
      <c r="B79" s="11"/>
      <c r="C79" s="11"/>
      <c r="D79" s="11"/>
      <c r="E79" s="11"/>
      <c r="F79" s="11"/>
      <c r="G79" s="11"/>
      <c r="H79" s="77"/>
      <c r="I79" s="79">
        <f t="shared" si="3"/>
        <v>0</v>
      </c>
      <c r="J79" s="3"/>
      <c r="K79" s="44"/>
      <c r="L79" s="45"/>
    </row>
    <row r="80" spans="1:12" x14ac:dyDescent="0.25">
      <c r="A80" s="95" t="str">
        <f>MEMBRO!A13</f>
        <v>Aluno 12</v>
      </c>
      <c r="B80" s="11"/>
      <c r="C80" s="11"/>
      <c r="D80" s="11"/>
      <c r="E80" s="11"/>
      <c r="F80" s="11"/>
      <c r="G80" s="11"/>
      <c r="H80" s="77"/>
      <c r="I80" s="79">
        <f t="shared" si="3"/>
        <v>0</v>
      </c>
      <c r="J80" s="3"/>
      <c r="K80" s="3"/>
    </row>
    <row r="81" spans="1:17" x14ac:dyDescent="0.25">
      <c r="A81" s="95" t="str">
        <f>MEMBRO!A14</f>
        <v>Aluno 13</v>
      </c>
      <c r="B81" s="11"/>
      <c r="C81" s="11"/>
      <c r="D81" s="11"/>
      <c r="E81" s="11"/>
      <c r="F81" s="11"/>
      <c r="G81" s="11"/>
      <c r="H81" s="77"/>
      <c r="I81" s="79">
        <f t="shared" si="3"/>
        <v>0</v>
      </c>
      <c r="J81" s="3"/>
      <c r="K81" s="3"/>
    </row>
    <row r="82" spans="1:17" x14ac:dyDescent="0.25">
      <c r="A82" s="95" t="str">
        <f>MEMBRO!A15</f>
        <v>Aluno 14</v>
      </c>
      <c r="B82" s="11"/>
      <c r="C82" s="11"/>
      <c r="D82" s="11"/>
      <c r="E82" s="11"/>
      <c r="F82" s="11"/>
      <c r="G82" s="11"/>
      <c r="H82" s="77"/>
      <c r="I82" s="79">
        <f t="shared" si="3"/>
        <v>0</v>
      </c>
      <c r="J82" s="3"/>
      <c r="K82" s="3"/>
    </row>
    <row r="83" spans="1:17" x14ac:dyDescent="0.25">
      <c r="A83" s="95" t="str">
        <f>MEMBRO!A16</f>
        <v>Aluno 15</v>
      </c>
      <c r="B83" s="11"/>
      <c r="C83" s="11"/>
      <c r="D83" s="11"/>
      <c r="E83" s="11"/>
      <c r="F83" s="11"/>
      <c r="G83" s="11"/>
      <c r="H83" s="77"/>
      <c r="I83" s="79">
        <f t="shared" si="3"/>
        <v>0</v>
      </c>
      <c r="J83" s="3"/>
      <c r="K83" s="3"/>
    </row>
    <row r="84" spans="1:17" x14ac:dyDescent="0.25">
      <c r="A84" s="95" t="str">
        <f>MEMBRO!A17</f>
        <v>Aluno 16</v>
      </c>
      <c r="B84" s="11"/>
      <c r="C84" s="11"/>
      <c r="D84" s="11"/>
      <c r="E84" s="11"/>
      <c r="F84" s="11"/>
      <c r="G84" s="11"/>
      <c r="H84" s="77"/>
      <c r="I84" s="79">
        <f t="shared" si="3"/>
        <v>0</v>
      </c>
      <c r="J84" s="3"/>
      <c r="K84" s="3"/>
    </row>
    <row r="85" spans="1:17" x14ac:dyDescent="0.25">
      <c r="A85" s="95" t="str">
        <f>MEMBRO!A18</f>
        <v>Aluno 17</v>
      </c>
      <c r="B85" s="11"/>
      <c r="C85" s="11"/>
      <c r="D85" s="11"/>
      <c r="E85" s="11"/>
      <c r="F85" s="11"/>
      <c r="G85" s="11"/>
      <c r="H85" s="77"/>
      <c r="I85" s="79">
        <f t="shared" si="3"/>
        <v>0</v>
      </c>
      <c r="J85" s="3"/>
      <c r="K85" s="3"/>
    </row>
    <row r="86" spans="1:17" x14ac:dyDescent="0.25">
      <c r="A86" s="95" t="str">
        <f>MEMBRO!A19</f>
        <v>Aluno 18</v>
      </c>
      <c r="B86" s="11"/>
      <c r="C86" s="11"/>
      <c r="D86" s="11"/>
      <c r="E86" s="11"/>
      <c r="F86" s="11"/>
      <c r="G86" s="11"/>
      <c r="H86" s="77"/>
      <c r="I86" s="79">
        <f t="shared" si="3"/>
        <v>0</v>
      </c>
      <c r="J86" s="3"/>
      <c r="K86" s="3"/>
    </row>
    <row r="87" spans="1:17" x14ac:dyDescent="0.25">
      <c r="A87" s="95" t="str">
        <f>MEMBRO!A20</f>
        <v>Aluno 19</v>
      </c>
      <c r="B87" s="11"/>
      <c r="C87" s="11"/>
      <c r="D87" s="11"/>
      <c r="E87" s="11"/>
      <c r="F87" s="11"/>
      <c r="G87" s="11"/>
      <c r="H87" s="77"/>
      <c r="I87" s="79">
        <f t="shared" si="3"/>
        <v>0</v>
      </c>
      <c r="J87" s="3"/>
      <c r="K87" s="3"/>
    </row>
    <row r="88" spans="1:17" ht="16.5" thickBot="1" x14ac:dyDescent="0.3">
      <c r="A88" s="95" t="str">
        <f>MEMBRO!A21</f>
        <v>Aluno 20</v>
      </c>
      <c r="B88" s="11"/>
      <c r="C88" s="11"/>
      <c r="D88" s="11"/>
      <c r="E88" s="11"/>
      <c r="F88" s="11"/>
      <c r="G88" s="11"/>
      <c r="H88" s="77"/>
      <c r="I88" s="79">
        <f t="shared" si="3"/>
        <v>0</v>
      </c>
      <c r="J88" s="3"/>
      <c r="K88" s="3"/>
    </row>
    <row r="89" spans="1:17" ht="16.5" thickBot="1" x14ac:dyDescent="0.3">
      <c r="A89" s="281" t="s">
        <v>35</v>
      </c>
      <c r="B89" s="282"/>
      <c r="C89" s="282"/>
      <c r="D89" s="282"/>
      <c r="E89" s="282"/>
      <c r="F89" s="282"/>
      <c r="G89" s="282"/>
      <c r="H89" s="282"/>
      <c r="I89" s="283"/>
      <c r="J89" s="3"/>
      <c r="K89" s="3"/>
    </row>
    <row r="90" spans="1:17" ht="16.5" thickBot="1" x14ac:dyDescent="0.3">
      <c r="A90" s="8" t="s">
        <v>2</v>
      </c>
      <c r="B90" s="9" t="s">
        <v>4</v>
      </c>
      <c r="C90" s="9" t="s">
        <v>8</v>
      </c>
      <c r="D90" s="9" t="s">
        <v>5</v>
      </c>
      <c r="E90" s="9" t="s">
        <v>6</v>
      </c>
      <c r="F90" s="9" t="s">
        <v>11</v>
      </c>
      <c r="G90" s="9" t="s">
        <v>15</v>
      </c>
      <c r="H90" s="9" t="s">
        <v>17</v>
      </c>
      <c r="I90" s="71" t="s">
        <v>0</v>
      </c>
      <c r="J90" s="3"/>
      <c r="K90" s="258" t="s">
        <v>193</v>
      </c>
      <c r="L90" s="259"/>
    </row>
    <row r="91" spans="1:17" x14ac:dyDescent="0.25">
      <c r="A91" s="94" t="str">
        <f>MEMBRO!A2</f>
        <v>Aluno 01</v>
      </c>
      <c r="B91" s="18"/>
      <c r="C91" s="18"/>
      <c r="D91" s="18"/>
      <c r="E91" s="16"/>
      <c r="F91" s="18"/>
      <c r="G91" s="18"/>
      <c r="H91" s="13"/>
      <c r="I91" s="78">
        <f t="shared" ref="I91:I110" si="4">SUM(B91:H91)*B$142</f>
        <v>0</v>
      </c>
      <c r="J91" s="3"/>
      <c r="K91" s="260"/>
      <c r="L91" s="261"/>
      <c r="O91" s="5"/>
      <c r="P91" s="172"/>
      <c r="Q91" s="172"/>
    </row>
    <row r="92" spans="1:17" ht="15.75" customHeight="1" x14ac:dyDescent="0.25">
      <c r="A92" s="95" t="str">
        <f>MEMBRO!A3</f>
        <v>Aluno 02</v>
      </c>
      <c r="B92" s="11"/>
      <c r="C92" s="11"/>
      <c r="D92" s="11"/>
      <c r="E92" s="10"/>
      <c r="F92" s="11"/>
      <c r="G92" s="11"/>
      <c r="H92" s="14"/>
      <c r="I92" s="79">
        <f t="shared" si="4"/>
        <v>0</v>
      </c>
      <c r="J92" s="3"/>
      <c r="K92" s="260" t="s">
        <v>194</v>
      </c>
      <c r="L92" s="261"/>
      <c r="O92" s="5"/>
      <c r="P92" s="172"/>
      <c r="Q92" s="172"/>
    </row>
    <row r="93" spans="1:17" x14ac:dyDescent="0.25">
      <c r="A93" s="95" t="str">
        <f>MEMBRO!A4</f>
        <v>Aluno 03</v>
      </c>
      <c r="B93" s="11"/>
      <c r="C93" s="11"/>
      <c r="D93" s="11"/>
      <c r="E93" s="10"/>
      <c r="F93" s="11"/>
      <c r="G93" s="11"/>
      <c r="H93" s="77"/>
      <c r="I93" s="79">
        <f t="shared" si="4"/>
        <v>0</v>
      </c>
      <c r="J93" s="3"/>
      <c r="K93" s="260"/>
      <c r="L93" s="261"/>
      <c r="O93" s="5"/>
      <c r="P93" s="172"/>
      <c r="Q93" s="172"/>
    </row>
    <row r="94" spans="1:17" ht="16.5" thickBot="1" x14ac:dyDescent="0.3">
      <c r="A94" s="95" t="str">
        <f>MEMBRO!A5</f>
        <v>Aluno 04</v>
      </c>
      <c r="B94" s="11"/>
      <c r="C94" s="11"/>
      <c r="D94" s="11"/>
      <c r="E94" s="10"/>
      <c r="F94" s="11"/>
      <c r="G94" s="11"/>
      <c r="H94" s="77"/>
      <c r="I94" s="79">
        <f t="shared" si="4"/>
        <v>0</v>
      </c>
      <c r="J94" s="3"/>
      <c r="K94" s="262"/>
      <c r="L94" s="263"/>
      <c r="O94" s="5"/>
    </row>
    <row r="95" spans="1:17" ht="16.5" thickBot="1" x14ac:dyDescent="0.3">
      <c r="A95" s="95" t="str">
        <f>MEMBRO!A6</f>
        <v>Aluno 05</v>
      </c>
      <c r="B95" s="11"/>
      <c r="C95" s="11"/>
      <c r="D95" s="11"/>
      <c r="E95" s="10"/>
      <c r="F95" s="11"/>
      <c r="G95" s="11"/>
      <c r="H95" s="77"/>
      <c r="I95" s="79">
        <f t="shared" si="4"/>
        <v>0</v>
      </c>
      <c r="J95" s="3"/>
      <c r="K95" s="3"/>
      <c r="L95" s="3"/>
      <c r="O95" s="5"/>
    </row>
    <row r="96" spans="1:17" x14ac:dyDescent="0.25">
      <c r="A96" s="95" t="str">
        <f>MEMBRO!A7</f>
        <v>Aluno 06</v>
      </c>
      <c r="B96" s="11"/>
      <c r="C96" s="11"/>
      <c r="D96" s="11"/>
      <c r="E96" s="10"/>
      <c r="F96" s="11"/>
      <c r="G96" s="11"/>
      <c r="H96" s="77"/>
      <c r="I96" s="79">
        <f t="shared" si="4"/>
        <v>0</v>
      </c>
      <c r="J96" s="3"/>
      <c r="K96" s="229" t="s">
        <v>182</v>
      </c>
      <c r="L96" s="230"/>
      <c r="O96" s="5"/>
    </row>
    <row r="97" spans="1:15" x14ac:dyDescent="0.25">
      <c r="A97" s="95" t="str">
        <f>MEMBRO!A8</f>
        <v>Aluno 07</v>
      </c>
      <c r="B97" s="11"/>
      <c r="C97" s="11"/>
      <c r="D97" s="11"/>
      <c r="E97" s="10"/>
      <c r="F97" s="11"/>
      <c r="G97" s="11"/>
      <c r="H97" s="77"/>
      <c r="I97" s="79">
        <f t="shared" si="4"/>
        <v>0</v>
      </c>
      <c r="J97" s="3"/>
      <c r="K97" s="12" t="s">
        <v>183</v>
      </c>
      <c r="L97" s="43" t="s">
        <v>184</v>
      </c>
      <c r="O97" s="5"/>
    </row>
    <row r="98" spans="1:15" x14ac:dyDescent="0.25">
      <c r="A98" s="95" t="str">
        <f>MEMBRO!A9</f>
        <v>Aluno 08</v>
      </c>
      <c r="B98" s="11"/>
      <c r="C98" s="11"/>
      <c r="D98" s="11"/>
      <c r="E98" s="10"/>
      <c r="F98" s="11"/>
      <c r="G98" s="11"/>
      <c r="H98" s="77"/>
      <c r="I98" s="79">
        <f t="shared" si="4"/>
        <v>0</v>
      </c>
      <c r="J98" s="3"/>
      <c r="K98" s="12"/>
      <c r="L98" s="43"/>
      <c r="O98" s="5"/>
    </row>
    <row r="99" spans="1:15" ht="14.1" customHeight="1" x14ac:dyDescent="0.25">
      <c r="A99" s="95" t="str">
        <f>MEMBRO!A10</f>
        <v>Aluno 09</v>
      </c>
      <c r="B99" s="32"/>
      <c r="C99" s="11"/>
      <c r="D99" s="11"/>
      <c r="E99" s="10"/>
      <c r="F99" s="11"/>
      <c r="G99" s="11"/>
      <c r="H99" s="77"/>
      <c r="I99" s="79">
        <f t="shared" si="4"/>
        <v>0</v>
      </c>
      <c r="J99" s="3"/>
      <c r="K99" s="12"/>
      <c r="L99" s="43"/>
      <c r="O99" s="5"/>
    </row>
    <row r="100" spans="1:15" ht="14.1" customHeight="1" thickBot="1" x14ac:dyDescent="0.3">
      <c r="A100" s="95" t="str">
        <f>MEMBRO!A11</f>
        <v>Aluno 10</v>
      </c>
      <c r="B100" s="11"/>
      <c r="C100" s="11"/>
      <c r="D100" s="11"/>
      <c r="E100" s="10"/>
      <c r="F100" s="11"/>
      <c r="G100" s="11"/>
      <c r="H100" s="77"/>
      <c r="I100" s="79">
        <f t="shared" si="4"/>
        <v>0</v>
      </c>
      <c r="J100" s="3"/>
      <c r="K100" s="44"/>
      <c r="L100" s="45"/>
      <c r="O100" s="5"/>
    </row>
    <row r="101" spans="1:15" ht="14.1" customHeight="1" x14ac:dyDescent="0.25">
      <c r="A101" s="95" t="str">
        <f>MEMBRO!A12</f>
        <v>Aluno 11</v>
      </c>
      <c r="B101" s="11"/>
      <c r="C101" s="11"/>
      <c r="D101" s="11"/>
      <c r="E101" s="10"/>
      <c r="F101" s="11"/>
      <c r="G101" s="11"/>
      <c r="H101" s="77"/>
      <c r="I101" s="79">
        <f t="shared" si="4"/>
        <v>0</v>
      </c>
      <c r="J101" s="3"/>
      <c r="K101" s="3"/>
      <c r="O101" s="5"/>
    </row>
    <row r="102" spans="1:15" ht="14.1" customHeight="1" x14ac:dyDescent="0.25">
      <c r="A102" s="95" t="str">
        <f>MEMBRO!A13</f>
        <v>Aluno 12</v>
      </c>
      <c r="B102" s="11"/>
      <c r="C102" s="11"/>
      <c r="D102" s="11"/>
      <c r="E102" s="10"/>
      <c r="F102" s="11"/>
      <c r="G102" s="11"/>
      <c r="H102" s="77"/>
      <c r="I102" s="79">
        <f t="shared" si="4"/>
        <v>0</v>
      </c>
      <c r="J102" s="3"/>
      <c r="K102" s="3"/>
      <c r="O102" s="5"/>
    </row>
    <row r="103" spans="1:15" ht="14.1" customHeight="1" x14ac:dyDescent="0.25">
      <c r="A103" s="95" t="str">
        <f>MEMBRO!A14</f>
        <v>Aluno 13</v>
      </c>
      <c r="B103" s="11"/>
      <c r="C103" s="11"/>
      <c r="D103" s="11"/>
      <c r="E103" s="10"/>
      <c r="F103" s="11"/>
      <c r="G103" s="11"/>
      <c r="H103" s="77"/>
      <c r="I103" s="79">
        <f t="shared" si="4"/>
        <v>0</v>
      </c>
      <c r="J103" s="3"/>
      <c r="K103" s="3"/>
      <c r="O103" s="5"/>
    </row>
    <row r="104" spans="1:15" ht="14.1" customHeight="1" x14ac:dyDescent="0.25">
      <c r="A104" s="95" t="str">
        <f>MEMBRO!A15</f>
        <v>Aluno 14</v>
      </c>
      <c r="B104" s="11"/>
      <c r="C104" s="11"/>
      <c r="D104" s="11"/>
      <c r="E104" s="10"/>
      <c r="F104" s="11"/>
      <c r="G104" s="11"/>
      <c r="H104" s="77"/>
      <c r="I104" s="79">
        <f t="shared" si="4"/>
        <v>0</v>
      </c>
      <c r="J104" s="3"/>
      <c r="K104" s="3"/>
      <c r="O104" s="5"/>
    </row>
    <row r="105" spans="1:15" ht="14.1" customHeight="1" x14ac:dyDescent="0.25">
      <c r="A105" s="95" t="str">
        <f>MEMBRO!A16</f>
        <v>Aluno 15</v>
      </c>
      <c r="B105" s="11"/>
      <c r="C105" s="11"/>
      <c r="D105" s="11"/>
      <c r="E105" s="10"/>
      <c r="F105" s="11"/>
      <c r="G105" s="11"/>
      <c r="H105" s="77"/>
      <c r="I105" s="79">
        <f t="shared" si="4"/>
        <v>0</v>
      </c>
      <c r="J105" s="3"/>
      <c r="K105" s="3"/>
      <c r="O105" s="5"/>
    </row>
    <row r="106" spans="1:15" ht="14.1" customHeight="1" x14ac:dyDescent="0.25">
      <c r="A106" s="95" t="str">
        <f>MEMBRO!A17</f>
        <v>Aluno 16</v>
      </c>
      <c r="B106" s="11"/>
      <c r="C106" s="11"/>
      <c r="D106" s="11"/>
      <c r="E106" s="10"/>
      <c r="F106" s="11"/>
      <c r="G106" s="11"/>
      <c r="H106" s="77"/>
      <c r="I106" s="79">
        <f t="shared" si="4"/>
        <v>0</v>
      </c>
      <c r="J106" s="3"/>
      <c r="K106" s="3"/>
      <c r="O106" s="5"/>
    </row>
    <row r="107" spans="1:15" ht="14.1" customHeight="1" x14ac:dyDescent="0.25">
      <c r="A107" s="95" t="str">
        <f>MEMBRO!A18</f>
        <v>Aluno 17</v>
      </c>
      <c r="B107" s="11"/>
      <c r="C107" s="11"/>
      <c r="D107" s="11"/>
      <c r="E107" s="10"/>
      <c r="F107" s="11"/>
      <c r="G107" s="11"/>
      <c r="H107" s="77"/>
      <c r="I107" s="79">
        <f t="shared" si="4"/>
        <v>0</v>
      </c>
      <c r="J107" s="3"/>
      <c r="K107" s="3"/>
      <c r="O107" s="5"/>
    </row>
    <row r="108" spans="1:15" ht="14.1" customHeight="1" x14ac:dyDescent="0.25">
      <c r="A108" s="95" t="str">
        <f>MEMBRO!A19</f>
        <v>Aluno 18</v>
      </c>
      <c r="B108" s="11"/>
      <c r="C108" s="11"/>
      <c r="D108" s="11"/>
      <c r="E108" s="10"/>
      <c r="F108" s="11"/>
      <c r="G108" s="11"/>
      <c r="H108" s="77"/>
      <c r="I108" s="79">
        <f t="shared" si="4"/>
        <v>0</v>
      </c>
      <c r="J108" s="3"/>
      <c r="K108" s="3"/>
      <c r="O108" s="5"/>
    </row>
    <row r="109" spans="1:15" ht="14.1" customHeight="1" x14ac:dyDescent="0.25">
      <c r="A109" s="95" t="str">
        <f>MEMBRO!A20</f>
        <v>Aluno 19</v>
      </c>
      <c r="B109" s="11"/>
      <c r="C109" s="11"/>
      <c r="D109" s="11"/>
      <c r="E109" s="10"/>
      <c r="F109" s="11"/>
      <c r="G109" s="11"/>
      <c r="H109" s="77"/>
      <c r="I109" s="79">
        <f t="shared" si="4"/>
        <v>0</v>
      </c>
      <c r="J109" s="3"/>
      <c r="K109" s="3"/>
      <c r="O109" s="5"/>
    </row>
    <row r="110" spans="1:15" ht="14.1" customHeight="1" thickBot="1" x14ac:dyDescent="0.3">
      <c r="A110" s="95" t="str">
        <f>MEMBRO!A21</f>
        <v>Aluno 20</v>
      </c>
      <c r="B110" s="11"/>
      <c r="C110" s="11"/>
      <c r="D110" s="11"/>
      <c r="E110" s="10"/>
      <c r="F110" s="11"/>
      <c r="G110" s="11"/>
      <c r="H110" s="77"/>
      <c r="I110" s="79">
        <f t="shared" si="4"/>
        <v>0</v>
      </c>
      <c r="J110" s="3"/>
      <c r="K110" s="3"/>
      <c r="O110" s="5"/>
    </row>
    <row r="111" spans="1:15" ht="14.1" customHeight="1" thickBot="1" x14ac:dyDescent="0.3">
      <c r="A111" s="281" t="s">
        <v>18</v>
      </c>
      <c r="B111" s="282"/>
      <c r="C111" s="282"/>
      <c r="D111" s="282"/>
      <c r="E111" s="282"/>
      <c r="F111" s="282"/>
      <c r="G111" s="282"/>
      <c r="H111" s="282"/>
      <c r="I111" s="283"/>
      <c r="J111" s="3"/>
      <c r="K111" s="3"/>
    </row>
    <row r="112" spans="1:15" ht="15.75" customHeight="1" thickBot="1" x14ac:dyDescent="0.3">
      <c r="A112" s="72" t="s">
        <v>2</v>
      </c>
      <c r="B112" s="73" t="s">
        <v>4</v>
      </c>
      <c r="C112" s="73" t="s">
        <v>8</v>
      </c>
      <c r="D112" s="73" t="s">
        <v>5</v>
      </c>
      <c r="E112" s="73" t="s">
        <v>6</v>
      </c>
      <c r="F112" s="73" t="s">
        <v>11</v>
      </c>
      <c r="G112" s="73" t="s">
        <v>15</v>
      </c>
      <c r="H112" s="74" t="s">
        <v>17</v>
      </c>
      <c r="I112" s="75" t="s">
        <v>0</v>
      </c>
      <c r="J112" s="58"/>
      <c r="K112" s="267" t="s">
        <v>195</v>
      </c>
      <c r="L112" s="268"/>
    </row>
    <row r="113" spans="1:15" ht="15.75" customHeight="1" x14ac:dyDescent="0.25">
      <c r="A113" s="96" t="str">
        <f>MEMBRO!A2</f>
        <v>Aluno 01</v>
      </c>
      <c r="B113" s="16">
        <f t="shared" ref="B113:H122" si="5">B3+B25+B69+B91</f>
        <v>0</v>
      </c>
      <c r="C113" s="16">
        <f t="shared" si="5"/>
        <v>0</v>
      </c>
      <c r="D113" s="16">
        <f t="shared" si="5"/>
        <v>0</v>
      </c>
      <c r="E113" s="16">
        <f t="shared" si="5"/>
        <v>0</v>
      </c>
      <c r="F113" s="16">
        <f t="shared" si="5"/>
        <v>0</v>
      </c>
      <c r="G113" s="16">
        <f t="shared" si="5"/>
        <v>0</v>
      </c>
      <c r="H113" s="13">
        <f t="shared" si="5"/>
        <v>0</v>
      </c>
      <c r="I113" s="69">
        <f>+SUM(B113:H113)</f>
        <v>0</v>
      </c>
      <c r="J113" s="6"/>
      <c r="K113" s="269"/>
      <c r="L113" s="270"/>
    </row>
    <row r="114" spans="1:15" ht="15.75" customHeight="1" thickBot="1" x14ac:dyDescent="0.3">
      <c r="A114" s="97" t="str">
        <f>MEMBRO!A3</f>
        <v>Aluno 02</v>
      </c>
      <c r="B114" s="10">
        <f t="shared" si="5"/>
        <v>0</v>
      </c>
      <c r="C114" s="10">
        <f t="shared" si="5"/>
        <v>0</v>
      </c>
      <c r="D114" s="10">
        <f t="shared" si="5"/>
        <v>0</v>
      </c>
      <c r="E114" s="10">
        <f t="shared" si="5"/>
        <v>0</v>
      </c>
      <c r="F114" s="10">
        <f t="shared" si="5"/>
        <v>0</v>
      </c>
      <c r="G114" s="10">
        <f t="shared" si="5"/>
        <v>0</v>
      </c>
      <c r="H114" s="14">
        <f t="shared" si="5"/>
        <v>0</v>
      </c>
      <c r="I114" s="70">
        <f t="shared" ref="I114:I130" si="6">+SUM(B114:H114)</f>
        <v>0</v>
      </c>
      <c r="J114" s="6"/>
      <c r="K114" s="256" t="s">
        <v>157</v>
      </c>
      <c r="L114" s="257"/>
    </row>
    <row r="115" spans="1:15" ht="15.75" customHeight="1" x14ac:dyDescent="0.25">
      <c r="A115" s="97" t="str">
        <f>MEMBRO!A4</f>
        <v>Aluno 03</v>
      </c>
      <c r="B115" s="10">
        <f t="shared" si="5"/>
        <v>0</v>
      </c>
      <c r="C115" s="10">
        <f t="shared" si="5"/>
        <v>0</v>
      </c>
      <c r="D115" s="10">
        <f t="shared" si="5"/>
        <v>0</v>
      </c>
      <c r="E115" s="10">
        <f t="shared" si="5"/>
        <v>0</v>
      </c>
      <c r="F115" s="10">
        <f t="shared" si="5"/>
        <v>0</v>
      </c>
      <c r="G115" s="10">
        <f t="shared" si="5"/>
        <v>0</v>
      </c>
      <c r="H115" s="14">
        <f t="shared" si="5"/>
        <v>0</v>
      </c>
      <c r="I115" s="70">
        <f t="shared" si="6"/>
        <v>0</v>
      </c>
      <c r="J115" s="6"/>
      <c r="K115" s="201"/>
      <c r="L115" s="201"/>
    </row>
    <row r="116" spans="1:15" ht="15.75" customHeight="1" x14ac:dyDescent="0.25">
      <c r="A116" s="97" t="str">
        <f>MEMBRO!A5</f>
        <v>Aluno 04</v>
      </c>
      <c r="B116" s="10">
        <f t="shared" si="5"/>
        <v>0</v>
      </c>
      <c r="C116" s="10">
        <f t="shared" si="5"/>
        <v>0</v>
      </c>
      <c r="D116" s="10">
        <f t="shared" si="5"/>
        <v>0</v>
      </c>
      <c r="E116" s="10">
        <f t="shared" si="5"/>
        <v>0</v>
      </c>
      <c r="F116" s="10">
        <f t="shared" si="5"/>
        <v>0</v>
      </c>
      <c r="G116" s="10">
        <f t="shared" si="5"/>
        <v>0</v>
      </c>
      <c r="H116" s="14">
        <f t="shared" si="5"/>
        <v>0</v>
      </c>
      <c r="I116" s="70">
        <f t="shared" si="6"/>
        <v>0</v>
      </c>
      <c r="J116" s="6"/>
      <c r="K116" s="6"/>
    </row>
    <row r="117" spans="1:15" ht="15.75" customHeight="1" x14ac:dyDescent="0.25">
      <c r="A117" s="97" t="str">
        <f>MEMBRO!A6</f>
        <v>Aluno 05</v>
      </c>
      <c r="B117" s="10">
        <f t="shared" si="5"/>
        <v>0</v>
      </c>
      <c r="C117" s="10">
        <f t="shared" si="5"/>
        <v>0</v>
      </c>
      <c r="D117" s="10">
        <f t="shared" si="5"/>
        <v>0</v>
      </c>
      <c r="E117" s="10">
        <f t="shared" si="5"/>
        <v>0</v>
      </c>
      <c r="F117" s="10">
        <f t="shared" si="5"/>
        <v>0</v>
      </c>
      <c r="G117" s="10">
        <f t="shared" si="5"/>
        <v>0</v>
      </c>
      <c r="H117" s="14">
        <f t="shared" si="5"/>
        <v>0</v>
      </c>
      <c r="I117" s="70">
        <f t="shared" si="6"/>
        <v>0</v>
      </c>
      <c r="J117" s="6"/>
      <c r="K117" s="6"/>
      <c r="O117" s="2"/>
    </row>
    <row r="118" spans="1:15" ht="15.75" customHeight="1" x14ac:dyDescent="0.25">
      <c r="A118" s="97" t="str">
        <f>MEMBRO!A7</f>
        <v>Aluno 06</v>
      </c>
      <c r="B118" s="10">
        <f t="shared" si="5"/>
        <v>0</v>
      </c>
      <c r="C118" s="10">
        <f t="shared" si="5"/>
        <v>0</v>
      </c>
      <c r="D118" s="10">
        <f t="shared" si="5"/>
        <v>0</v>
      </c>
      <c r="E118" s="10">
        <f t="shared" si="5"/>
        <v>0</v>
      </c>
      <c r="F118" s="10">
        <f t="shared" si="5"/>
        <v>0</v>
      </c>
      <c r="G118" s="10">
        <f t="shared" si="5"/>
        <v>0</v>
      </c>
      <c r="H118" s="14">
        <f t="shared" si="5"/>
        <v>0</v>
      </c>
      <c r="I118" s="70">
        <f t="shared" si="6"/>
        <v>0</v>
      </c>
      <c r="J118" s="6"/>
      <c r="K118" s="6"/>
    </row>
    <row r="119" spans="1:15" ht="15.75" customHeight="1" x14ac:dyDescent="0.25">
      <c r="A119" s="97" t="str">
        <f>MEMBRO!A8</f>
        <v>Aluno 07</v>
      </c>
      <c r="B119" s="10">
        <f t="shared" si="5"/>
        <v>0</v>
      </c>
      <c r="C119" s="10">
        <f t="shared" si="5"/>
        <v>0</v>
      </c>
      <c r="D119" s="10">
        <f t="shared" si="5"/>
        <v>0</v>
      </c>
      <c r="E119" s="10">
        <f t="shared" si="5"/>
        <v>0</v>
      </c>
      <c r="F119" s="10">
        <f t="shared" si="5"/>
        <v>0</v>
      </c>
      <c r="G119" s="10">
        <f t="shared" si="5"/>
        <v>0</v>
      </c>
      <c r="H119" s="14">
        <f t="shared" si="5"/>
        <v>0</v>
      </c>
      <c r="I119" s="70">
        <f t="shared" si="6"/>
        <v>0</v>
      </c>
      <c r="J119" s="6"/>
      <c r="K119" s="6"/>
    </row>
    <row r="120" spans="1:15" ht="15.75" customHeight="1" x14ac:dyDescent="0.25">
      <c r="A120" s="97" t="str">
        <f>MEMBRO!A9</f>
        <v>Aluno 08</v>
      </c>
      <c r="B120" s="10">
        <f t="shared" si="5"/>
        <v>0</v>
      </c>
      <c r="C120" s="10">
        <f t="shared" si="5"/>
        <v>0</v>
      </c>
      <c r="D120" s="10">
        <f t="shared" si="5"/>
        <v>0</v>
      </c>
      <c r="E120" s="10">
        <f t="shared" si="5"/>
        <v>0</v>
      </c>
      <c r="F120" s="10">
        <f t="shared" si="5"/>
        <v>0</v>
      </c>
      <c r="G120" s="10">
        <f t="shared" si="5"/>
        <v>0</v>
      </c>
      <c r="H120" s="14">
        <f t="shared" si="5"/>
        <v>0</v>
      </c>
      <c r="I120" s="70">
        <f t="shared" si="6"/>
        <v>0</v>
      </c>
      <c r="J120" s="6"/>
      <c r="K120" s="6"/>
    </row>
    <row r="121" spans="1:15" ht="15.75" customHeight="1" x14ac:dyDescent="0.25">
      <c r="A121" s="97" t="str">
        <f>MEMBRO!A10</f>
        <v>Aluno 09</v>
      </c>
      <c r="B121" s="10">
        <f t="shared" si="5"/>
        <v>0</v>
      </c>
      <c r="C121" s="10">
        <f t="shared" si="5"/>
        <v>0</v>
      </c>
      <c r="D121" s="10">
        <f t="shared" si="5"/>
        <v>0</v>
      </c>
      <c r="E121" s="10">
        <f t="shared" si="5"/>
        <v>0</v>
      </c>
      <c r="F121" s="10">
        <f t="shared" si="5"/>
        <v>0</v>
      </c>
      <c r="G121" s="10">
        <f t="shared" si="5"/>
        <v>0</v>
      </c>
      <c r="H121" s="14">
        <f t="shared" si="5"/>
        <v>0</v>
      </c>
      <c r="I121" s="70">
        <f t="shared" si="6"/>
        <v>0</v>
      </c>
      <c r="J121" s="6"/>
      <c r="K121" s="6"/>
    </row>
    <row r="122" spans="1:15" ht="15.75" customHeight="1" x14ac:dyDescent="0.25">
      <c r="A122" s="97" t="str">
        <f>MEMBRO!A11</f>
        <v>Aluno 10</v>
      </c>
      <c r="B122" s="10">
        <f t="shared" si="5"/>
        <v>0</v>
      </c>
      <c r="C122" s="10">
        <f t="shared" si="5"/>
        <v>0</v>
      </c>
      <c r="D122" s="10">
        <f t="shared" si="5"/>
        <v>0</v>
      </c>
      <c r="E122" s="10">
        <f t="shared" si="5"/>
        <v>0</v>
      </c>
      <c r="F122" s="10">
        <f t="shared" si="5"/>
        <v>0</v>
      </c>
      <c r="G122" s="10">
        <f t="shared" si="5"/>
        <v>0</v>
      </c>
      <c r="H122" s="14">
        <f t="shared" si="5"/>
        <v>0</v>
      </c>
      <c r="I122" s="70">
        <f t="shared" si="6"/>
        <v>0</v>
      </c>
      <c r="J122" s="6"/>
      <c r="K122" s="6"/>
    </row>
    <row r="123" spans="1:15" ht="15.75" customHeight="1" x14ac:dyDescent="0.25">
      <c r="A123" s="97" t="str">
        <f>MEMBRO!A12</f>
        <v>Aluno 11</v>
      </c>
      <c r="B123" s="10">
        <f t="shared" ref="B123:H132" si="7">B13+B35+B79+B101</f>
        <v>0</v>
      </c>
      <c r="C123" s="10">
        <f t="shared" si="7"/>
        <v>0</v>
      </c>
      <c r="D123" s="10">
        <f t="shared" si="7"/>
        <v>0</v>
      </c>
      <c r="E123" s="10">
        <f t="shared" si="7"/>
        <v>0</v>
      </c>
      <c r="F123" s="10">
        <f t="shared" si="7"/>
        <v>0</v>
      </c>
      <c r="G123" s="10">
        <f t="shared" si="7"/>
        <v>0</v>
      </c>
      <c r="H123" s="14">
        <f t="shared" si="7"/>
        <v>0</v>
      </c>
      <c r="I123" s="70">
        <f t="shared" si="6"/>
        <v>0</v>
      </c>
      <c r="J123" s="6"/>
      <c r="K123" s="6"/>
    </row>
    <row r="124" spans="1:15" ht="15.75" customHeight="1" x14ac:dyDescent="0.25">
      <c r="A124" s="97" t="str">
        <f>MEMBRO!A13</f>
        <v>Aluno 12</v>
      </c>
      <c r="B124" s="10">
        <f t="shared" si="7"/>
        <v>0</v>
      </c>
      <c r="C124" s="10">
        <f t="shared" si="7"/>
        <v>0</v>
      </c>
      <c r="D124" s="10">
        <f t="shared" si="7"/>
        <v>0</v>
      </c>
      <c r="E124" s="10">
        <f t="shared" si="7"/>
        <v>0</v>
      </c>
      <c r="F124" s="10">
        <f t="shared" si="7"/>
        <v>0</v>
      </c>
      <c r="G124" s="10">
        <f t="shared" si="7"/>
        <v>0</v>
      </c>
      <c r="H124" s="14">
        <f t="shared" si="7"/>
        <v>0</v>
      </c>
      <c r="I124" s="70">
        <f t="shared" si="6"/>
        <v>0</v>
      </c>
      <c r="J124" s="6"/>
      <c r="K124" s="6"/>
    </row>
    <row r="125" spans="1:15" ht="15.75" customHeight="1" x14ac:dyDescent="0.25">
      <c r="A125" s="97" t="str">
        <f>MEMBRO!A14</f>
        <v>Aluno 13</v>
      </c>
      <c r="B125" s="10">
        <f t="shared" si="7"/>
        <v>0</v>
      </c>
      <c r="C125" s="10">
        <f t="shared" si="7"/>
        <v>0</v>
      </c>
      <c r="D125" s="10">
        <f t="shared" si="7"/>
        <v>0</v>
      </c>
      <c r="E125" s="10">
        <f t="shared" si="7"/>
        <v>0</v>
      </c>
      <c r="F125" s="10">
        <f t="shared" si="7"/>
        <v>0</v>
      </c>
      <c r="G125" s="10">
        <f t="shared" si="7"/>
        <v>0</v>
      </c>
      <c r="H125" s="14">
        <f t="shared" si="7"/>
        <v>0</v>
      </c>
      <c r="I125" s="70">
        <f t="shared" si="6"/>
        <v>0</v>
      </c>
      <c r="J125" s="6"/>
      <c r="K125" s="6"/>
    </row>
    <row r="126" spans="1:15" ht="15.75" customHeight="1" x14ac:dyDescent="0.25">
      <c r="A126" s="97" t="str">
        <f>MEMBRO!A15</f>
        <v>Aluno 14</v>
      </c>
      <c r="B126" s="10">
        <f t="shared" si="7"/>
        <v>0</v>
      </c>
      <c r="C126" s="10">
        <f t="shared" si="7"/>
        <v>0</v>
      </c>
      <c r="D126" s="10">
        <f t="shared" si="7"/>
        <v>0</v>
      </c>
      <c r="E126" s="10">
        <f t="shared" si="7"/>
        <v>0</v>
      </c>
      <c r="F126" s="10">
        <f t="shared" si="7"/>
        <v>0</v>
      </c>
      <c r="G126" s="10">
        <f t="shared" si="7"/>
        <v>0</v>
      </c>
      <c r="H126" s="14">
        <f t="shared" si="7"/>
        <v>0</v>
      </c>
      <c r="I126" s="70">
        <f t="shared" si="6"/>
        <v>0</v>
      </c>
      <c r="J126" s="6"/>
      <c r="K126" s="6"/>
    </row>
    <row r="127" spans="1:15" ht="15.75" customHeight="1" x14ac:dyDescent="0.25">
      <c r="A127" s="97" t="str">
        <f>MEMBRO!A16</f>
        <v>Aluno 15</v>
      </c>
      <c r="B127" s="10">
        <f t="shared" si="7"/>
        <v>0</v>
      </c>
      <c r="C127" s="10">
        <f t="shared" si="7"/>
        <v>0</v>
      </c>
      <c r="D127" s="10">
        <f t="shared" si="7"/>
        <v>0</v>
      </c>
      <c r="E127" s="10">
        <f t="shared" si="7"/>
        <v>0</v>
      </c>
      <c r="F127" s="10">
        <f t="shared" si="7"/>
        <v>0</v>
      </c>
      <c r="G127" s="10">
        <f t="shared" si="7"/>
        <v>0</v>
      </c>
      <c r="H127" s="14">
        <f t="shared" si="7"/>
        <v>0</v>
      </c>
      <c r="I127" s="70">
        <f t="shared" si="6"/>
        <v>0</v>
      </c>
      <c r="J127" s="6"/>
      <c r="K127" s="6"/>
    </row>
    <row r="128" spans="1:15" ht="15.75" customHeight="1" x14ac:dyDescent="0.25">
      <c r="A128" s="97" t="str">
        <f>MEMBRO!A17</f>
        <v>Aluno 16</v>
      </c>
      <c r="B128" s="10">
        <f t="shared" si="7"/>
        <v>0</v>
      </c>
      <c r="C128" s="10">
        <f t="shared" si="7"/>
        <v>0</v>
      </c>
      <c r="D128" s="10">
        <f t="shared" si="7"/>
        <v>0</v>
      </c>
      <c r="E128" s="10">
        <f t="shared" si="7"/>
        <v>0</v>
      </c>
      <c r="F128" s="10">
        <f t="shared" si="7"/>
        <v>0</v>
      </c>
      <c r="G128" s="10">
        <f t="shared" si="7"/>
        <v>0</v>
      </c>
      <c r="H128" s="14">
        <f t="shared" si="7"/>
        <v>0</v>
      </c>
      <c r="I128" s="70">
        <f t="shared" si="6"/>
        <v>0</v>
      </c>
      <c r="J128" s="6"/>
      <c r="K128" s="6"/>
    </row>
    <row r="129" spans="1:11" ht="15.75" customHeight="1" x14ac:dyDescent="0.25">
      <c r="A129" s="97" t="str">
        <f>MEMBRO!A18</f>
        <v>Aluno 17</v>
      </c>
      <c r="B129" s="10">
        <f t="shared" si="7"/>
        <v>0</v>
      </c>
      <c r="C129" s="10">
        <f t="shared" si="7"/>
        <v>0</v>
      </c>
      <c r="D129" s="10">
        <f t="shared" si="7"/>
        <v>0</v>
      </c>
      <c r="E129" s="10">
        <f t="shared" si="7"/>
        <v>0</v>
      </c>
      <c r="F129" s="10">
        <f t="shared" si="7"/>
        <v>0</v>
      </c>
      <c r="G129" s="10">
        <f t="shared" si="7"/>
        <v>0</v>
      </c>
      <c r="H129" s="14">
        <f t="shared" si="7"/>
        <v>0</v>
      </c>
      <c r="I129" s="70">
        <f t="shared" si="6"/>
        <v>0</v>
      </c>
      <c r="J129" s="6"/>
      <c r="K129" s="6"/>
    </row>
    <row r="130" spans="1:11" ht="15.75" customHeight="1" x14ac:dyDescent="0.25">
      <c r="A130" s="97" t="str">
        <f>MEMBRO!A19</f>
        <v>Aluno 18</v>
      </c>
      <c r="B130" s="10">
        <f t="shared" si="7"/>
        <v>0</v>
      </c>
      <c r="C130" s="10">
        <f t="shared" si="7"/>
        <v>0</v>
      </c>
      <c r="D130" s="10">
        <f t="shared" si="7"/>
        <v>0</v>
      </c>
      <c r="E130" s="10">
        <f t="shared" si="7"/>
        <v>0</v>
      </c>
      <c r="F130" s="10">
        <f t="shared" si="7"/>
        <v>0</v>
      </c>
      <c r="G130" s="10">
        <f t="shared" si="7"/>
        <v>0</v>
      </c>
      <c r="H130" s="14">
        <f t="shared" si="7"/>
        <v>0</v>
      </c>
      <c r="I130" s="70">
        <f t="shared" si="6"/>
        <v>0</v>
      </c>
      <c r="J130" s="6"/>
      <c r="K130" s="6"/>
    </row>
    <row r="131" spans="1:11" ht="15.75" customHeight="1" x14ac:dyDescent="0.25">
      <c r="A131" s="97" t="str">
        <f>MEMBRO!A20</f>
        <v>Aluno 19</v>
      </c>
      <c r="B131" s="10">
        <f t="shared" si="7"/>
        <v>0</v>
      </c>
      <c r="C131" s="10">
        <f t="shared" si="7"/>
        <v>0</v>
      </c>
      <c r="D131" s="10">
        <f t="shared" si="7"/>
        <v>0</v>
      </c>
      <c r="E131" s="10">
        <f t="shared" si="7"/>
        <v>0</v>
      </c>
      <c r="F131" s="10">
        <f t="shared" si="7"/>
        <v>0</v>
      </c>
      <c r="G131" s="10">
        <f t="shared" si="7"/>
        <v>0</v>
      </c>
      <c r="H131" s="14">
        <f t="shared" si="7"/>
        <v>0</v>
      </c>
      <c r="I131" s="70">
        <f t="shared" ref="I131" si="8">+SUM(B131:H131)</f>
        <v>0</v>
      </c>
      <c r="J131" s="6"/>
      <c r="K131" s="6"/>
    </row>
    <row r="132" spans="1:11" ht="15.75" customHeight="1" thickBot="1" x14ac:dyDescent="0.3">
      <c r="A132" s="97" t="str">
        <f>MEMBRO!A21</f>
        <v>Aluno 20</v>
      </c>
      <c r="B132" s="10">
        <f t="shared" si="7"/>
        <v>0</v>
      </c>
      <c r="C132" s="10">
        <f t="shared" si="7"/>
        <v>0</v>
      </c>
      <c r="D132" s="10">
        <f t="shared" si="7"/>
        <v>0</v>
      </c>
      <c r="E132" s="10">
        <f t="shared" si="7"/>
        <v>0</v>
      </c>
      <c r="F132" s="10">
        <f t="shared" si="7"/>
        <v>0</v>
      </c>
      <c r="G132" s="10">
        <f t="shared" si="7"/>
        <v>0</v>
      </c>
      <c r="H132" s="14">
        <f t="shared" si="7"/>
        <v>0</v>
      </c>
      <c r="I132" s="70">
        <f t="shared" ref="I132" si="9">+SUM(B132:H132)</f>
        <v>0</v>
      </c>
      <c r="J132" s="6"/>
      <c r="K132" s="6"/>
    </row>
    <row r="133" spans="1:11" ht="15.75" customHeight="1" thickBot="1" x14ac:dyDescent="0.25">
      <c r="A133" s="66"/>
      <c r="B133" s="67"/>
      <c r="C133" s="67"/>
      <c r="D133" s="67"/>
      <c r="E133" s="67"/>
      <c r="F133" s="67"/>
      <c r="G133" s="67"/>
      <c r="H133" s="67"/>
      <c r="I133" s="68"/>
    </row>
    <row r="135" spans="1:11" ht="15.75" customHeight="1" thickBot="1" x14ac:dyDescent="0.25"/>
    <row r="136" spans="1:11" ht="15.75" customHeight="1" thickBot="1" x14ac:dyDescent="0.3">
      <c r="A136" s="279" t="s">
        <v>158</v>
      </c>
      <c r="B136" s="280"/>
    </row>
    <row r="137" spans="1:11" ht="15.75" customHeight="1" thickBot="1" x14ac:dyDescent="0.3">
      <c r="A137" s="47" t="s">
        <v>19</v>
      </c>
      <c r="B137" s="48" t="s">
        <v>20</v>
      </c>
      <c r="D137" s="221" t="s">
        <v>181</v>
      </c>
      <c r="E137" s="264"/>
      <c r="F137" s="222"/>
    </row>
    <row r="138" spans="1:11" ht="15.75" customHeight="1" x14ac:dyDescent="0.25">
      <c r="A138" s="15" t="s">
        <v>1</v>
      </c>
      <c r="B138" s="46">
        <v>10</v>
      </c>
      <c r="D138" s="260" t="s">
        <v>185</v>
      </c>
      <c r="E138" s="265"/>
      <c r="F138" s="261"/>
    </row>
    <row r="139" spans="1:11" ht="15.75" customHeight="1" thickBot="1" x14ac:dyDescent="0.3">
      <c r="A139" s="12" t="s">
        <v>32</v>
      </c>
      <c r="B139" s="43">
        <v>2</v>
      </c>
      <c r="D139" s="262"/>
      <c r="E139" s="266"/>
      <c r="F139" s="263"/>
    </row>
    <row r="140" spans="1:11" ht="15.75" customHeight="1" x14ac:dyDescent="0.25">
      <c r="A140" s="12" t="s">
        <v>33</v>
      </c>
      <c r="B140" s="43">
        <v>2</v>
      </c>
    </row>
    <row r="141" spans="1:11" ht="15.75" customHeight="1" x14ac:dyDescent="0.25">
      <c r="A141" s="49" t="s">
        <v>34</v>
      </c>
      <c r="B141" s="50">
        <v>2</v>
      </c>
    </row>
    <row r="142" spans="1:11" ht="15.75" customHeight="1" thickBot="1" x14ac:dyDescent="0.3">
      <c r="A142" s="44" t="s">
        <v>35</v>
      </c>
      <c r="B142" s="45">
        <v>2</v>
      </c>
    </row>
  </sheetData>
  <mergeCells count="26">
    <mergeCell ref="A136:B136"/>
    <mergeCell ref="A1:I1"/>
    <mergeCell ref="A23:I23"/>
    <mergeCell ref="A45:I45"/>
    <mergeCell ref="A67:I67"/>
    <mergeCell ref="A89:I89"/>
    <mergeCell ref="A111:I111"/>
    <mergeCell ref="D137:F137"/>
    <mergeCell ref="D138:F139"/>
    <mergeCell ref="K3:L4"/>
    <mergeCell ref="K8:L8"/>
    <mergeCell ref="K5:L6"/>
    <mergeCell ref="K25:L26"/>
    <mergeCell ref="K27:L28"/>
    <mergeCell ref="K31:L31"/>
    <mergeCell ref="K47:L48"/>
    <mergeCell ref="K49:L50"/>
    <mergeCell ref="K53:L53"/>
    <mergeCell ref="K69:L70"/>
    <mergeCell ref="K75:L75"/>
    <mergeCell ref="K71:L73"/>
    <mergeCell ref="K114:L114"/>
    <mergeCell ref="K90:L91"/>
    <mergeCell ref="K96:L96"/>
    <mergeCell ref="K92:L94"/>
    <mergeCell ref="K112:L113"/>
  </mergeCells>
  <conditionalFormatting sqref="E91:E106 B3:G18">
    <cfRule type="containsText" dxfId="19" priority="31" operator="containsText" text="F">
      <formula>NOT(ISERROR(SEARCH("F",B3)))</formula>
    </cfRule>
    <cfRule type="containsText" dxfId="18" priority="32" operator="containsText" text="P">
      <formula>NOT(ISERROR(SEARCH("P",B3)))</formula>
    </cfRule>
  </conditionalFormatting>
  <conditionalFormatting sqref="B19:C19">
    <cfRule type="containsText" dxfId="17" priority="27" operator="containsText" text="F">
      <formula>NOT(ISERROR(SEARCH("F",B19)))</formula>
    </cfRule>
    <cfRule type="containsText" dxfId="16" priority="28" operator="containsText" text="P">
      <formula>NOT(ISERROR(SEARCH("P",B19)))</formula>
    </cfRule>
  </conditionalFormatting>
  <conditionalFormatting sqref="B20:C22">
    <cfRule type="containsText" dxfId="15" priority="25" operator="containsText" text="F">
      <formula>NOT(ISERROR(SEARCH("F",B20)))</formula>
    </cfRule>
    <cfRule type="containsText" dxfId="14" priority="26" operator="containsText" text="P">
      <formula>NOT(ISERROR(SEARCH("P",B20)))</formula>
    </cfRule>
  </conditionalFormatting>
  <conditionalFormatting sqref="D19:F19">
    <cfRule type="containsText" dxfId="13" priority="19" operator="containsText" text="F">
      <formula>NOT(ISERROR(SEARCH("F",D19)))</formula>
    </cfRule>
    <cfRule type="containsText" dxfId="12" priority="20" operator="containsText" text="P">
      <formula>NOT(ISERROR(SEARCH("P",D19)))</formula>
    </cfRule>
  </conditionalFormatting>
  <conditionalFormatting sqref="D20:F22">
    <cfRule type="containsText" dxfId="11" priority="17" operator="containsText" text="F">
      <formula>NOT(ISERROR(SEARCH("F",D20)))</formula>
    </cfRule>
    <cfRule type="containsText" dxfId="10" priority="18" operator="containsText" text="P">
      <formula>NOT(ISERROR(SEARCH("P",D20)))</formula>
    </cfRule>
  </conditionalFormatting>
  <conditionalFormatting sqref="G19">
    <cfRule type="containsText" dxfId="9" priority="11" operator="containsText" text="F">
      <formula>NOT(ISERROR(SEARCH("F",G19)))</formula>
    </cfRule>
    <cfRule type="containsText" dxfId="8" priority="12" operator="containsText" text="P">
      <formula>NOT(ISERROR(SEARCH("P",G19)))</formula>
    </cfRule>
  </conditionalFormatting>
  <conditionalFormatting sqref="G20:G22">
    <cfRule type="containsText" dxfId="7" priority="9" operator="containsText" text="F">
      <formula>NOT(ISERROR(SEARCH("F",G20)))</formula>
    </cfRule>
    <cfRule type="containsText" dxfId="6" priority="10" operator="containsText" text="P">
      <formula>NOT(ISERROR(SEARCH("P",G20)))</formula>
    </cfRule>
  </conditionalFormatting>
  <conditionalFormatting sqref="E107">
    <cfRule type="containsText" dxfId="5" priority="3" operator="containsText" text="F">
      <formula>NOT(ISERROR(SEARCH("F",E107)))</formula>
    </cfRule>
    <cfRule type="containsText" dxfId="4" priority="4" operator="containsText" text="P">
      <formula>NOT(ISERROR(SEARCH("P",E107)))</formula>
    </cfRule>
  </conditionalFormatting>
  <conditionalFormatting sqref="E108:E110">
    <cfRule type="containsText" dxfId="3" priority="1" operator="containsText" text="F">
      <formula>NOT(ISERROR(SEARCH("F",E108)))</formula>
    </cfRule>
    <cfRule type="containsText" dxfId="2" priority="2" operator="containsText" text="P">
      <formula>NOT(ISERROR(SEARCH("P",E108)))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showGridLines="0" topLeftCell="L1" zoomScale="118" zoomScaleNormal="118" workbookViewId="0">
      <selection activeCell="O4" sqref="O4:P4"/>
    </sheetView>
  </sheetViews>
  <sheetFormatPr defaultColWidth="14.42578125" defaultRowHeight="15.75" customHeight="1" x14ac:dyDescent="0.25"/>
  <cols>
    <col min="1" max="1" width="44.7109375" style="3" bestFit="1" customWidth="1"/>
    <col min="2" max="2" width="9.85546875" style="3" bestFit="1" customWidth="1"/>
    <col min="3" max="3" width="13.85546875" style="3" bestFit="1" customWidth="1"/>
    <col min="4" max="4" width="10.140625" style="3" bestFit="1" customWidth="1"/>
    <col min="5" max="5" width="9.85546875" style="3" bestFit="1" customWidth="1"/>
    <col min="6" max="6" width="13.140625" style="3" bestFit="1" customWidth="1"/>
    <col min="7" max="8" width="14.140625" style="3" bestFit="1" customWidth="1"/>
    <col min="9" max="9" width="10" style="3" customWidth="1"/>
    <col min="10" max="10" width="13.85546875" style="3" customWidth="1"/>
    <col min="11" max="11" width="14.7109375" style="3" bestFit="1" customWidth="1"/>
    <col min="12" max="12" width="16.5703125" style="6" bestFit="1" customWidth="1"/>
    <col min="13" max="13" width="44.28515625" style="6" bestFit="1" customWidth="1"/>
    <col min="14" max="16384" width="14.42578125" style="3"/>
  </cols>
  <sheetData>
    <row r="1" spans="1:16" ht="15.75" customHeight="1" x14ac:dyDescent="0.25">
      <c r="A1" s="292" t="s">
        <v>2</v>
      </c>
      <c r="B1" s="293" t="s">
        <v>52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5"/>
    </row>
    <row r="2" spans="1:16" ht="15.75" customHeight="1" thickBot="1" x14ac:dyDescent="0.3">
      <c r="A2" s="288"/>
      <c r="B2" s="19" t="s">
        <v>1</v>
      </c>
      <c r="C2" s="19" t="s">
        <v>10</v>
      </c>
      <c r="D2" s="19" t="s">
        <v>33</v>
      </c>
      <c r="E2" s="19" t="s">
        <v>34</v>
      </c>
      <c r="F2" s="19" t="s">
        <v>35</v>
      </c>
      <c r="G2" s="20" t="s">
        <v>28</v>
      </c>
      <c r="H2" s="20" t="s">
        <v>3</v>
      </c>
      <c r="I2" s="20" t="s">
        <v>37</v>
      </c>
      <c r="J2" s="20" t="s">
        <v>36</v>
      </c>
      <c r="K2" s="157" t="s">
        <v>105</v>
      </c>
      <c r="L2" s="24" t="s">
        <v>53</v>
      </c>
      <c r="M2" s="163" t="s">
        <v>54</v>
      </c>
    </row>
    <row r="3" spans="1:16" ht="15.75" customHeight="1" x14ac:dyDescent="0.25">
      <c r="A3" s="21" t="str">
        <f>MEMBRO!A2</f>
        <v>Aluno 01</v>
      </c>
      <c r="B3" s="22">
        <f>'Bonus Diário1'!B3*10</f>
        <v>0</v>
      </c>
      <c r="C3" s="22">
        <f>IF('Bonus Diário1'!B25*2&gt;10,10,'Bonus Diário1'!B25*2)</f>
        <v>0</v>
      </c>
      <c r="D3" s="22">
        <f>IF('Bonus Diário1'!B47*2&gt;10,10,'Bonus Diário1'!B47*2)</f>
        <v>0</v>
      </c>
      <c r="E3" s="22">
        <f>IF('Bonus Diário1'!B69*2&gt;10,10,'Bonus Diário1'!B69*2)</f>
        <v>0</v>
      </c>
      <c r="F3" s="22">
        <f>IF('Bonus Diário1'!B91*2&gt;10,10,'Bonus Diário1'!B91*2)</f>
        <v>0</v>
      </c>
      <c r="G3" s="23">
        <f>'Bonus Diário_Penas'!B3*10</f>
        <v>0</v>
      </c>
      <c r="H3" s="23">
        <f>'Bonus Diário_Penas'!B25*2</f>
        <v>0</v>
      </c>
      <c r="I3" s="23">
        <f>'Bonus Diário_Penas'!B47*2</f>
        <v>0</v>
      </c>
      <c r="J3" s="23">
        <f>'Bonus Diário_Penas'!B69*2</f>
        <v>0</v>
      </c>
      <c r="K3" s="158">
        <f>'Bonus Diário_Penas'!B91*2</f>
        <v>0</v>
      </c>
      <c r="L3" s="25">
        <f>(SUM(B3:F3)-SUM(G3:K3))</f>
        <v>0</v>
      </c>
      <c r="M3" s="104">
        <f>IF(L3&gt;=34,3,IF(AND(L3&gt;=17,L3&lt;34),2,IF(AND(L3&gt;=5,L3&lt;17),1,0)))</f>
        <v>0</v>
      </c>
      <c r="O3" s="221" t="s">
        <v>148</v>
      </c>
      <c r="P3" s="222"/>
    </row>
    <row r="4" spans="1:16" ht="15.75" customHeight="1" thickBot="1" x14ac:dyDescent="0.3">
      <c r="A4" s="21" t="str">
        <f>MEMBRO!A3</f>
        <v>Aluno 02</v>
      </c>
      <c r="B4" s="22">
        <f>'Bonus Diário1'!B4*10</f>
        <v>0</v>
      </c>
      <c r="C4" s="22">
        <f>IF('Bonus Diário1'!B26*2&gt;10,10,'Bonus Diário1'!B26*2)</f>
        <v>0</v>
      </c>
      <c r="D4" s="22">
        <f>IF('Bonus Diário1'!B48*2&gt;10,10,'Bonus Diário1'!B48*2)</f>
        <v>0</v>
      </c>
      <c r="E4" s="22">
        <f>IF('Bonus Diário1'!B70*2&gt;10,10,'Bonus Diário1'!B70*2)</f>
        <v>0</v>
      </c>
      <c r="F4" s="22">
        <f>IF('Bonus Diário1'!B92*2&gt;10,10,'Bonus Diário1'!B92*2)</f>
        <v>0</v>
      </c>
      <c r="G4" s="23">
        <f>'Bonus Diário_Penas'!B4*10</f>
        <v>0</v>
      </c>
      <c r="H4" s="23">
        <f>'Bonus Diário_Penas'!B26*2</f>
        <v>0</v>
      </c>
      <c r="I4" s="23">
        <f>'Bonus Diário_Penas'!B48*2</f>
        <v>0</v>
      </c>
      <c r="J4" s="23">
        <f>'Bonus Diário_Penas'!B70*2</f>
        <v>0</v>
      </c>
      <c r="K4" s="158">
        <f>'Bonus Diário_Penas'!B92*2</f>
        <v>0</v>
      </c>
      <c r="L4" s="25">
        <f t="shared" ref="L4:L20" si="0">(SUM(B4:F4)-SUM(G4:K4))</f>
        <v>0</v>
      </c>
      <c r="M4" s="104">
        <f t="shared" ref="M4:M20" si="1">IF(L4&gt;=34,3,IF(AND(L4&gt;=17,L4&lt;34),2,IF(AND(L4&gt;=5,L4&lt;17),1,0)))</f>
        <v>0</v>
      </c>
      <c r="O4" s="256" t="s">
        <v>157</v>
      </c>
      <c r="P4" s="257"/>
    </row>
    <row r="5" spans="1:16" ht="15.75" customHeight="1" x14ac:dyDescent="0.25">
      <c r="A5" s="21" t="str">
        <f>MEMBRO!A4</f>
        <v>Aluno 03</v>
      </c>
      <c r="B5" s="22">
        <f>'Bonus Diário1'!B5*10</f>
        <v>0</v>
      </c>
      <c r="C5" s="22">
        <f>IF('Bonus Diário1'!B27*2&gt;10,10,'Bonus Diário1'!B27*2)</f>
        <v>0</v>
      </c>
      <c r="D5" s="22">
        <f>IF('Bonus Diário1'!B49*2&gt;10,10,'Bonus Diário1'!B49*2)</f>
        <v>0</v>
      </c>
      <c r="E5" s="22">
        <f>IF('Bonus Diário1'!B71*2&gt;10,10,'Bonus Diário1'!B71*2)</f>
        <v>0</v>
      </c>
      <c r="F5" s="22">
        <f>IF('Bonus Diário1'!B93*2&gt;10,10,'Bonus Diário1'!B93*2)</f>
        <v>0</v>
      </c>
      <c r="G5" s="23">
        <f>'Bonus Diário_Penas'!B5*10</f>
        <v>0</v>
      </c>
      <c r="H5" s="23">
        <f>'Bonus Diário_Penas'!B27*2</f>
        <v>0</v>
      </c>
      <c r="I5" s="23">
        <f>'Bonus Diário_Penas'!B49*2</f>
        <v>0</v>
      </c>
      <c r="J5" s="23">
        <f>'Bonus Diário_Penas'!B71*2</f>
        <v>0</v>
      </c>
      <c r="K5" s="158">
        <f>'Bonus Diário_Penas'!B93*2</f>
        <v>0</v>
      </c>
      <c r="L5" s="25">
        <f t="shared" si="0"/>
        <v>0</v>
      </c>
      <c r="M5" s="104">
        <f t="shared" si="1"/>
        <v>0</v>
      </c>
    </row>
    <row r="6" spans="1:16" ht="15.75" customHeight="1" x14ac:dyDescent="0.25">
      <c r="A6" s="21" t="str">
        <f>MEMBRO!A5</f>
        <v>Aluno 04</v>
      </c>
      <c r="B6" s="22">
        <f>'Bonus Diário1'!B6*10</f>
        <v>0</v>
      </c>
      <c r="C6" s="22">
        <f>IF('Bonus Diário1'!B28*2&gt;10,10,'Bonus Diário1'!B28*2)</f>
        <v>0</v>
      </c>
      <c r="D6" s="22">
        <f>IF('Bonus Diário1'!B50*2&gt;10,10,'Bonus Diário1'!B50*2)</f>
        <v>0</v>
      </c>
      <c r="E6" s="22">
        <f>IF('Bonus Diário1'!B72*2&gt;10,10,'Bonus Diário1'!B72*2)</f>
        <v>0</v>
      </c>
      <c r="F6" s="22">
        <f>IF('Bonus Diário1'!B94*2&gt;10,10,'Bonus Diário1'!B94*2)</f>
        <v>0</v>
      </c>
      <c r="G6" s="23">
        <f>'Bonus Diário_Penas'!B6*10</f>
        <v>0</v>
      </c>
      <c r="H6" s="23">
        <f>'Bonus Diário_Penas'!B28*2</f>
        <v>0</v>
      </c>
      <c r="I6" s="23">
        <f>'Bonus Diário_Penas'!B50*2</f>
        <v>0</v>
      </c>
      <c r="J6" s="23">
        <f>'Bonus Diário_Penas'!B72*2</f>
        <v>0</v>
      </c>
      <c r="K6" s="158">
        <f>'Bonus Diário_Penas'!B94*2</f>
        <v>0</v>
      </c>
      <c r="L6" s="25">
        <f t="shared" si="0"/>
        <v>0</v>
      </c>
      <c r="M6" s="104">
        <f t="shared" si="1"/>
        <v>0</v>
      </c>
    </row>
    <row r="7" spans="1:16" ht="15.75" customHeight="1" x14ac:dyDescent="0.25">
      <c r="A7" s="21" t="str">
        <f>MEMBRO!A6</f>
        <v>Aluno 05</v>
      </c>
      <c r="B7" s="22">
        <f>'Bonus Diário1'!B7*10</f>
        <v>0</v>
      </c>
      <c r="C7" s="22">
        <f>IF('Bonus Diário1'!B29*2&gt;10,10,'Bonus Diário1'!B29*2)</f>
        <v>0</v>
      </c>
      <c r="D7" s="22">
        <f>IF('Bonus Diário1'!B51*2&gt;10,10,'Bonus Diário1'!B51*2)</f>
        <v>0</v>
      </c>
      <c r="E7" s="22">
        <f>IF('Bonus Diário1'!B73*2&gt;10,10,'Bonus Diário1'!B73*2)</f>
        <v>0</v>
      </c>
      <c r="F7" s="22">
        <f>IF('Bonus Diário1'!B95*2&gt;10,10,'Bonus Diário1'!B95*2)</f>
        <v>0</v>
      </c>
      <c r="G7" s="23">
        <f>'Bonus Diário_Penas'!B7*10</f>
        <v>0</v>
      </c>
      <c r="H7" s="23">
        <f>'Bonus Diário_Penas'!B29*2</f>
        <v>0</v>
      </c>
      <c r="I7" s="23">
        <f>'Bonus Diário_Penas'!B51*2</f>
        <v>0</v>
      </c>
      <c r="J7" s="23">
        <f>'Bonus Diário_Penas'!B73*2</f>
        <v>0</v>
      </c>
      <c r="K7" s="158">
        <f>'Bonus Diário_Penas'!B95*2</f>
        <v>0</v>
      </c>
      <c r="L7" s="25">
        <f t="shared" si="0"/>
        <v>0</v>
      </c>
      <c r="M7" s="104">
        <f t="shared" si="1"/>
        <v>0</v>
      </c>
    </row>
    <row r="8" spans="1:16" ht="15.75" customHeight="1" x14ac:dyDescent="0.25">
      <c r="A8" s="21" t="str">
        <f>MEMBRO!A7</f>
        <v>Aluno 06</v>
      </c>
      <c r="B8" s="22">
        <f>'Bonus Diário1'!B8*10</f>
        <v>0</v>
      </c>
      <c r="C8" s="22">
        <f>IF('Bonus Diário1'!B30*2&gt;10,10,'Bonus Diário1'!B30*2)</f>
        <v>0</v>
      </c>
      <c r="D8" s="22">
        <f>IF('Bonus Diário1'!B52*2&gt;10,10,'Bonus Diário1'!B52*2)</f>
        <v>0</v>
      </c>
      <c r="E8" s="22">
        <f>IF('Bonus Diário1'!B74*2&gt;10,10,'Bonus Diário1'!B74*2)</f>
        <v>0</v>
      </c>
      <c r="F8" s="22">
        <f>IF('Bonus Diário1'!B96*2&gt;10,10,'Bonus Diário1'!B96*2)</f>
        <v>0</v>
      </c>
      <c r="G8" s="23">
        <f>'Bonus Diário_Penas'!B8*10</f>
        <v>0</v>
      </c>
      <c r="H8" s="23">
        <f>'Bonus Diário_Penas'!B30*2</f>
        <v>0</v>
      </c>
      <c r="I8" s="23">
        <f>'Bonus Diário_Penas'!B52*2</f>
        <v>0</v>
      </c>
      <c r="J8" s="23">
        <f>'Bonus Diário_Penas'!B74*2</f>
        <v>0</v>
      </c>
      <c r="K8" s="158">
        <f>'Bonus Diário_Penas'!B96*2</f>
        <v>0</v>
      </c>
      <c r="L8" s="25">
        <f t="shared" si="0"/>
        <v>0</v>
      </c>
      <c r="M8" s="104">
        <f t="shared" si="1"/>
        <v>0</v>
      </c>
    </row>
    <row r="9" spans="1:16" ht="15.75" customHeight="1" x14ac:dyDescent="0.25">
      <c r="A9" s="21" t="str">
        <f>MEMBRO!A8</f>
        <v>Aluno 07</v>
      </c>
      <c r="B9" s="22">
        <f>'Bonus Diário1'!B9*10</f>
        <v>0</v>
      </c>
      <c r="C9" s="22">
        <f>IF('Bonus Diário1'!B31*2&gt;10,10,'Bonus Diário1'!B31*2)</f>
        <v>0</v>
      </c>
      <c r="D9" s="22">
        <f>IF('Bonus Diário1'!B53*2&gt;10,10,'Bonus Diário1'!B53*2)</f>
        <v>0</v>
      </c>
      <c r="E9" s="22">
        <f>IF('Bonus Diário1'!B75*2&gt;10,10,'Bonus Diário1'!B75*2)</f>
        <v>0</v>
      </c>
      <c r="F9" s="22">
        <f>IF('Bonus Diário1'!B97*2&gt;10,10,'Bonus Diário1'!B97*2)</f>
        <v>0</v>
      </c>
      <c r="G9" s="23">
        <f>'Bonus Diário_Penas'!B9*10</f>
        <v>0</v>
      </c>
      <c r="H9" s="23">
        <f>'Bonus Diário_Penas'!B31*2</f>
        <v>0</v>
      </c>
      <c r="I9" s="23">
        <f>'Bonus Diário_Penas'!B53*2</f>
        <v>0</v>
      </c>
      <c r="J9" s="23">
        <f>'Bonus Diário_Penas'!B75*2</f>
        <v>0</v>
      </c>
      <c r="K9" s="158">
        <f>'Bonus Diário_Penas'!B97*2</f>
        <v>0</v>
      </c>
      <c r="L9" s="25">
        <f t="shared" si="0"/>
        <v>0</v>
      </c>
      <c r="M9" s="104">
        <f t="shared" si="1"/>
        <v>0</v>
      </c>
    </row>
    <row r="10" spans="1:16" ht="15.75" customHeight="1" x14ac:dyDescent="0.25">
      <c r="A10" s="21" t="str">
        <f>MEMBRO!A9</f>
        <v>Aluno 08</v>
      </c>
      <c r="B10" s="22">
        <f>'Bonus Diário1'!B10*10</f>
        <v>0</v>
      </c>
      <c r="C10" s="22">
        <f>IF('Bonus Diário1'!B32*2&gt;10,10,'Bonus Diário1'!B32*2)</f>
        <v>0</v>
      </c>
      <c r="D10" s="22">
        <f>IF('Bonus Diário1'!B54*2&gt;10,10,'Bonus Diário1'!B54*2)</f>
        <v>0</v>
      </c>
      <c r="E10" s="22">
        <f>IF('Bonus Diário1'!B76*2&gt;10,10,'Bonus Diário1'!B76*2)</f>
        <v>0</v>
      </c>
      <c r="F10" s="22">
        <f>IF('Bonus Diário1'!B98*2&gt;10,10,'Bonus Diário1'!B98*2)</f>
        <v>0</v>
      </c>
      <c r="G10" s="23">
        <f>'Bonus Diário_Penas'!B10*10</f>
        <v>0</v>
      </c>
      <c r="H10" s="23">
        <f>'Bonus Diário_Penas'!B32*2</f>
        <v>0</v>
      </c>
      <c r="I10" s="23">
        <f>'Bonus Diário_Penas'!B54*2</f>
        <v>0</v>
      </c>
      <c r="J10" s="23">
        <f>'Bonus Diário_Penas'!B76*2</f>
        <v>0</v>
      </c>
      <c r="K10" s="158">
        <f>'Bonus Diário_Penas'!B98*2</f>
        <v>0</v>
      </c>
      <c r="L10" s="25">
        <f t="shared" si="0"/>
        <v>0</v>
      </c>
      <c r="M10" s="104">
        <f t="shared" si="1"/>
        <v>0</v>
      </c>
    </row>
    <row r="11" spans="1:16" ht="15.6" customHeight="1" x14ac:dyDescent="0.25">
      <c r="A11" s="21" t="str">
        <f>MEMBRO!A10</f>
        <v>Aluno 09</v>
      </c>
      <c r="B11" s="22">
        <f>'Bonus Diário1'!B11*10</f>
        <v>0</v>
      </c>
      <c r="C11" s="22">
        <f>IF('Bonus Diário1'!B33*2&gt;10,10,'Bonus Diário1'!B33*2)</f>
        <v>0</v>
      </c>
      <c r="D11" s="22">
        <f>IF('Bonus Diário1'!B55*2&gt;10,10,'Bonus Diário1'!B55*2)</f>
        <v>0</v>
      </c>
      <c r="E11" s="22">
        <f>IF('Bonus Diário1'!B77*2&gt;10,10,'Bonus Diário1'!B77*2)</f>
        <v>0</v>
      </c>
      <c r="F11" s="22">
        <f>IF('Bonus Diário1'!B99*2&gt;10,10,'Bonus Diário1'!B99*2)</f>
        <v>0</v>
      </c>
      <c r="G11" s="23">
        <f>'Bonus Diário_Penas'!B11*10</f>
        <v>0</v>
      </c>
      <c r="H11" s="23">
        <f>'Bonus Diário_Penas'!B33*2</f>
        <v>0</v>
      </c>
      <c r="I11" s="23">
        <f>'Bonus Diário_Penas'!B55*2</f>
        <v>0</v>
      </c>
      <c r="J11" s="23">
        <f>'Bonus Diário_Penas'!B77*2</f>
        <v>0</v>
      </c>
      <c r="K11" s="158">
        <f>'Bonus Diário_Penas'!B99*2</f>
        <v>0</v>
      </c>
      <c r="L11" s="25">
        <f t="shared" si="0"/>
        <v>0</v>
      </c>
      <c r="M11" s="104">
        <f t="shared" si="1"/>
        <v>0</v>
      </c>
    </row>
    <row r="12" spans="1:16" ht="15.6" customHeight="1" x14ac:dyDescent="0.25">
      <c r="A12" s="21" t="str">
        <f>MEMBRO!A11</f>
        <v>Aluno 10</v>
      </c>
      <c r="B12" s="22">
        <f>'Bonus Diário1'!B12*10</f>
        <v>0</v>
      </c>
      <c r="C12" s="22">
        <f>IF('Bonus Diário1'!B34*2&gt;10,10,'Bonus Diário1'!B34*2)</f>
        <v>0</v>
      </c>
      <c r="D12" s="22">
        <f>IF('Bonus Diário1'!B56*2&gt;10,10,'Bonus Diário1'!B56*2)</f>
        <v>0</v>
      </c>
      <c r="E12" s="22">
        <f>IF('Bonus Diário1'!B78*2&gt;10,10,'Bonus Diário1'!B78*2)</f>
        <v>0</v>
      </c>
      <c r="F12" s="22">
        <f>IF('Bonus Diário1'!B100*2&gt;10,10,'Bonus Diário1'!B100*2)</f>
        <v>0</v>
      </c>
      <c r="G12" s="23">
        <f>'Bonus Diário_Penas'!B12*10</f>
        <v>0</v>
      </c>
      <c r="H12" s="23">
        <f>'Bonus Diário_Penas'!B34*2</f>
        <v>0</v>
      </c>
      <c r="I12" s="23">
        <f>'Bonus Diário_Penas'!B56*2</f>
        <v>0</v>
      </c>
      <c r="J12" s="23">
        <f>'Bonus Diário_Penas'!B78*2</f>
        <v>0</v>
      </c>
      <c r="K12" s="158">
        <f>'Bonus Diário_Penas'!B100*2</f>
        <v>0</v>
      </c>
      <c r="L12" s="25">
        <f t="shared" si="0"/>
        <v>0</v>
      </c>
      <c r="M12" s="104">
        <f t="shared" si="1"/>
        <v>0</v>
      </c>
    </row>
    <row r="13" spans="1:16" ht="15.6" customHeight="1" x14ac:dyDescent="0.25">
      <c r="A13" s="21" t="str">
        <f>MEMBRO!A12</f>
        <v>Aluno 11</v>
      </c>
      <c r="B13" s="22">
        <f>'Bonus Diário1'!B13*10</f>
        <v>0</v>
      </c>
      <c r="C13" s="22">
        <f>IF('Bonus Diário1'!B35*2&gt;10,10,'Bonus Diário1'!B35*2)</f>
        <v>0</v>
      </c>
      <c r="D13" s="22">
        <f>IF('Bonus Diário1'!B57*2&gt;10,10,'Bonus Diário1'!B57*2)</f>
        <v>0</v>
      </c>
      <c r="E13" s="22">
        <f>IF('Bonus Diário1'!B79*2&gt;10,10,'Bonus Diário1'!B79*2)</f>
        <v>0</v>
      </c>
      <c r="F13" s="22">
        <f>IF('Bonus Diário1'!B101*2&gt;10,10,'Bonus Diário1'!B101*2)</f>
        <v>0</v>
      </c>
      <c r="G13" s="23">
        <f>'Bonus Diário_Penas'!B13*10</f>
        <v>0</v>
      </c>
      <c r="H13" s="23">
        <f>'Bonus Diário_Penas'!B35*2</f>
        <v>0</v>
      </c>
      <c r="I13" s="23">
        <f>'Bonus Diário_Penas'!B57*2</f>
        <v>0</v>
      </c>
      <c r="J13" s="23">
        <f>'Bonus Diário_Penas'!B79*2</f>
        <v>0</v>
      </c>
      <c r="K13" s="158">
        <f>'Bonus Diário_Penas'!B101*2</f>
        <v>0</v>
      </c>
      <c r="L13" s="25">
        <f t="shared" si="0"/>
        <v>0</v>
      </c>
      <c r="M13" s="104">
        <f t="shared" si="1"/>
        <v>0</v>
      </c>
    </row>
    <row r="14" spans="1:16" ht="15.6" customHeight="1" x14ac:dyDescent="0.25">
      <c r="A14" s="21" t="str">
        <f>MEMBRO!A13</f>
        <v>Aluno 12</v>
      </c>
      <c r="B14" s="22">
        <f>'Bonus Diário1'!B14*10</f>
        <v>0</v>
      </c>
      <c r="C14" s="22">
        <f>IF('Bonus Diário1'!B36*2&gt;10,10,'Bonus Diário1'!B36*2)</f>
        <v>0</v>
      </c>
      <c r="D14" s="22">
        <f>IF('Bonus Diário1'!B58*2&gt;10,10,'Bonus Diário1'!B58*2)</f>
        <v>0</v>
      </c>
      <c r="E14" s="22">
        <f>IF('Bonus Diário1'!B80*2&gt;10,10,'Bonus Diário1'!B80*2)</f>
        <v>0</v>
      </c>
      <c r="F14" s="22">
        <f>IF('Bonus Diário1'!B102*2&gt;10,10,'Bonus Diário1'!B102*2)</f>
        <v>0</v>
      </c>
      <c r="G14" s="23">
        <f>'Bonus Diário_Penas'!B14*10</f>
        <v>0</v>
      </c>
      <c r="H14" s="23">
        <f>'Bonus Diário_Penas'!B36*2</f>
        <v>0</v>
      </c>
      <c r="I14" s="23">
        <f>'Bonus Diário_Penas'!B58*2</f>
        <v>0</v>
      </c>
      <c r="J14" s="23">
        <f>'Bonus Diário_Penas'!B80*2</f>
        <v>0</v>
      </c>
      <c r="K14" s="158">
        <f>'Bonus Diário_Penas'!B102*2</f>
        <v>0</v>
      </c>
      <c r="L14" s="25">
        <f t="shared" si="0"/>
        <v>0</v>
      </c>
      <c r="M14" s="104">
        <f t="shared" si="1"/>
        <v>0</v>
      </c>
    </row>
    <row r="15" spans="1:16" ht="15.6" customHeight="1" x14ac:dyDescent="0.25">
      <c r="A15" s="21" t="str">
        <f>MEMBRO!A14</f>
        <v>Aluno 13</v>
      </c>
      <c r="B15" s="22">
        <f>'Bonus Diário1'!B15*10</f>
        <v>0</v>
      </c>
      <c r="C15" s="22">
        <f>IF('Bonus Diário1'!B37*2&gt;10,10,'Bonus Diário1'!B37*2)</f>
        <v>0</v>
      </c>
      <c r="D15" s="22">
        <f>IF('Bonus Diário1'!B59*2&gt;10,10,'Bonus Diário1'!B59*2)</f>
        <v>0</v>
      </c>
      <c r="E15" s="22">
        <f>IF('Bonus Diário1'!B81*2&gt;10,10,'Bonus Diário1'!B81*2)</f>
        <v>0</v>
      </c>
      <c r="F15" s="22">
        <f>IF('Bonus Diário1'!B103*2&gt;10,10,'Bonus Diário1'!B103*2)</f>
        <v>0</v>
      </c>
      <c r="G15" s="23">
        <f>'Bonus Diário_Penas'!B15*10</f>
        <v>0</v>
      </c>
      <c r="H15" s="23">
        <f>'Bonus Diário_Penas'!B37*2</f>
        <v>0</v>
      </c>
      <c r="I15" s="23">
        <f>'Bonus Diário_Penas'!B59*2</f>
        <v>0</v>
      </c>
      <c r="J15" s="23">
        <f>'Bonus Diário_Penas'!B81*2</f>
        <v>0</v>
      </c>
      <c r="K15" s="158">
        <f>'Bonus Diário_Penas'!B103*2</f>
        <v>0</v>
      </c>
      <c r="L15" s="25">
        <f t="shared" si="0"/>
        <v>0</v>
      </c>
      <c r="M15" s="104">
        <f t="shared" si="1"/>
        <v>0</v>
      </c>
    </row>
    <row r="16" spans="1:16" ht="15.6" customHeight="1" x14ac:dyDescent="0.25">
      <c r="A16" s="21" t="str">
        <f>MEMBRO!A15</f>
        <v>Aluno 14</v>
      </c>
      <c r="B16" s="22">
        <f>'Bonus Diário1'!B16*10</f>
        <v>0</v>
      </c>
      <c r="C16" s="22">
        <f>IF('Bonus Diário1'!B38*2&gt;10,10,'Bonus Diário1'!B38*2)</f>
        <v>0</v>
      </c>
      <c r="D16" s="22">
        <f>IF('Bonus Diário1'!B60*2&gt;10,10,'Bonus Diário1'!B60*2)</f>
        <v>0</v>
      </c>
      <c r="E16" s="22">
        <f>IF('Bonus Diário1'!B82*2&gt;10,10,'Bonus Diário1'!B82*2)</f>
        <v>0</v>
      </c>
      <c r="F16" s="22">
        <f>IF('Bonus Diário1'!B104*2&gt;10,10,'Bonus Diário1'!B104*2)</f>
        <v>0</v>
      </c>
      <c r="G16" s="23">
        <f>'Bonus Diário_Penas'!B16*10</f>
        <v>0</v>
      </c>
      <c r="H16" s="23">
        <f>'Bonus Diário_Penas'!B38*2</f>
        <v>0</v>
      </c>
      <c r="I16" s="23">
        <f>'Bonus Diário_Penas'!B60*2</f>
        <v>0</v>
      </c>
      <c r="J16" s="23">
        <f>'Bonus Diário_Penas'!B82*2</f>
        <v>0</v>
      </c>
      <c r="K16" s="158">
        <f>'Bonus Diário_Penas'!B104*2</f>
        <v>0</v>
      </c>
      <c r="L16" s="25">
        <f t="shared" si="0"/>
        <v>0</v>
      </c>
      <c r="M16" s="104">
        <f t="shared" si="1"/>
        <v>0</v>
      </c>
    </row>
    <row r="17" spans="1:13" ht="15.75" customHeight="1" x14ac:dyDescent="0.25">
      <c r="A17" s="21" t="str">
        <f>MEMBRO!A16</f>
        <v>Aluno 15</v>
      </c>
      <c r="B17" s="22">
        <f>'Bonus Diário1'!B17*10</f>
        <v>0</v>
      </c>
      <c r="C17" s="22">
        <f>IF('Bonus Diário1'!B39*2&gt;10,10,'Bonus Diário1'!B39*2)</f>
        <v>0</v>
      </c>
      <c r="D17" s="22">
        <f>IF('Bonus Diário1'!B61*2&gt;10,10,'Bonus Diário1'!B61*2)</f>
        <v>0</v>
      </c>
      <c r="E17" s="22">
        <f>IF('Bonus Diário1'!B83*2&gt;10,10,'Bonus Diário1'!B83*2)</f>
        <v>0</v>
      </c>
      <c r="F17" s="22">
        <f>IF('Bonus Diário1'!B105*2&gt;10,10,'Bonus Diário1'!B105*2)</f>
        <v>0</v>
      </c>
      <c r="G17" s="23">
        <f>'Bonus Diário_Penas'!B17*10</f>
        <v>0</v>
      </c>
      <c r="H17" s="23">
        <f>'Bonus Diário_Penas'!B39*2</f>
        <v>0</v>
      </c>
      <c r="I17" s="23">
        <f>'Bonus Diário_Penas'!B61*2</f>
        <v>0</v>
      </c>
      <c r="J17" s="23">
        <f>'Bonus Diário_Penas'!B83*2</f>
        <v>0</v>
      </c>
      <c r="K17" s="158">
        <f>'Bonus Diário_Penas'!B105*2</f>
        <v>0</v>
      </c>
      <c r="L17" s="25">
        <f t="shared" si="0"/>
        <v>0</v>
      </c>
      <c r="M17" s="104">
        <f t="shared" si="1"/>
        <v>0</v>
      </c>
    </row>
    <row r="18" spans="1:13" ht="15.75" customHeight="1" x14ac:dyDescent="0.25">
      <c r="A18" s="21" t="str">
        <f>MEMBRO!A17</f>
        <v>Aluno 16</v>
      </c>
      <c r="B18" s="22">
        <f>'Bonus Diário1'!B18*10</f>
        <v>0</v>
      </c>
      <c r="C18" s="22">
        <f>IF('Bonus Diário1'!B40*2&gt;10,10,'Bonus Diário1'!B40*2)</f>
        <v>0</v>
      </c>
      <c r="D18" s="22">
        <f>IF('Bonus Diário1'!B62*2&gt;10,10,'Bonus Diário1'!B62*2)</f>
        <v>0</v>
      </c>
      <c r="E18" s="22">
        <f>IF('Bonus Diário1'!B84*2&gt;10,10,'Bonus Diário1'!B84*2)</f>
        <v>0</v>
      </c>
      <c r="F18" s="22">
        <f>IF('Bonus Diário1'!B106*2&gt;10,10,'Bonus Diário1'!B106*2)</f>
        <v>0</v>
      </c>
      <c r="G18" s="23">
        <f>'Bonus Diário_Penas'!B18*10</f>
        <v>0</v>
      </c>
      <c r="H18" s="23">
        <f>'Bonus Diário_Penas'!B40*2</f>
        <v>0</v>
      </c>
      <c r="I18" s="23">
        <f>'Bonus Diário_Penas'!B62*2</f>
        <v>0</v>
      </c>
      <c r="J18" s="23">
        <f>'Bonus Diário_Penas'!B84*2</f>
        <v>0</v>
      </c>
      <c r="K18" s="158">
        <f>'Bonus Diário_Penas'!B106*2</f>
        <v>0</v>
      </c>
      <c r="L18" s="25">
        <f t="shared" si="0"/>
        <v>0</v>
      </c>
      <c r="M18" s="104">
        <f t="shared" si="1"/>
        <v>0</v>
      </c>
    </row>
    <row r="19" spans="1:13" ht="15.75" customHeight="1" x14ac:dyDescent="0.25">
      <c r="A19" s="21" t="str">
        <f>MEMBRO!A18</f>
        <v>Aluno 17</v>
      </c>
      <c r="B19" s="22">
        <f>'Bonus Diário1'!B19*10</f>
        <v>0</v>
      </c>
      <c r="C19" s="22">
        <f>IF('Bonus Diário1'!B41*2&gt;10,10,'Bonus Diário1'!B41*2)</f>
        <v>0</v>
      </c>
      <c r="D19" s="22">
        <f>IF('Bonus Diário1'!B63*2&gt;10,10,'Bonus Diário1'!B63*2)</f>
        <v>0</v>
      </c>
      <c r="E19" s="22">
        <f>IF('Bonus Diário1'!B85*2&gt;10,10,'Bonus Diário1'!B85*2)</f>
        <v>0</v>
      </c>
      <c r="F19" s="22">
        <f>IF('Bonus Diário1'!B107*2&gt;10,10,'Bonus Diário1'!B107*2)</f>
        <v>0</v>
      </c>
      <c r="G19" s="23">
        <f>'Bonus Diário_Penas'!B19*10</f>
        <v>0</v>
      </c>
      <c r="H19" s="23">
        <f>'Bonus Diário_Penas'!B41*2</f>
        <v>0</v>
      </c>
      <c r="I19" s="23">
        <f>'Bonus Diário_Penas'!B63*2</f>
        <v>0</v>
      </c>
      <c r="J19" s="23">
        <f>'Bonus Diário_Penas'!B85*2</f>
        <v>0</v>
      </c>
      <c r="K19" s="158">
        <f>'Bonus Diário_Penas'!B107*2</f>
        <v>0</v>
      </c>
      <c r="L19" s="25">
        <f t="shared" si="0"/>
        <v>0</v>
      </c>
      <c r="M19" s="104">
        <f t="shared" si="1"/>
        <v>0</v>
      </c>
    </row>
    <row r="20" spans="1:13" ht="15.75" customHeight="1" x14ac:dyDescent="0.25">
      <c r="A20" s="21" t="str">
        <f>MEMBRO!A19</f>
        <v>Aluno 18</v>
      </c>
      <c r="B20" s="22">
        <f>'Bonus Diário1'!B20*10</f>
        <v>0</v>
      </c>
      <c r="C20" s="22">
        <f>IF('Bonus Diário1'!B42*2&gt;10,10,'Bonus Diário1'!B42*2)</f>
        <v>0</v>
      </c>
      <c r="D20" s="22">
        <f>IF('Bonus Diário1'!B64*2&gt;10,10,'Bonus Diário1'!B64*2)</f>
        <v>0</v>
      </c>
      <c r="E20" s="22">
        <f>IF('Bonus Diário1'!B86*2&gt;10,10,'Bonus Diário1'!B86*2)</f>
        <v>0</v>
      </c>
      <c r="F20" s="22">
        <f>IF('Bonus Diário1'!B108*2&gt;10,10,'Bonus Diário1'!B108*2)</f>
        <v>0</v>
      </c>
      <c r="G20" s="23">
        <f>'Bonus Diário_Penas'!B20*10</f>
        <v>0</v>
      </c>
      <c r="H20" s="23">
        <f>'Bonus Diário_Penas'!B42*2</f>
        <v>0</v>
      </c>
      <c r="I20" s="23">
        <f>'Bonus Diário_Penas'!B64*2</f>
        <v>0</v>
      </c>
      <c r="J20" s="23">
        <f>'Bonus Diário_Penas'!B86*2</f>
        <v>0</v>
      </c>
      <c r="K20" s="158">
        <f>'Bonus Diário_Penas'!B108*2</f>
        <v>0</v>
      </c>
      <c r="L20" s="25">
        <f t="shared" si="0"/>
        <v>0</v>
      </c>
      <c r="M20" s="104">
        <f t="shared" si="1"/>
        <v>0</v>
      </c>
    </row>
    <row r="21" spans="1:13" ht="15.75" customHeight="1" x14ac:dyDescent="0.25">
      <c r="A21" s="21" t="str">
        <f>MEMBRO!A20</f>
        <v>Aluno 19</v>
      </c>
      <c r="B21" s="22">
        <f>'Bonus Diário1'!B21*10</f>
        <v>0</v>
      </c>
      <c r="C21" s="22">
        <f>IF('Bonus Diário1'!B43*2&gt;10,10,'Bonus Diário1'!B43*2)</f>
        <v>0</v>
      </c>
      <c r="D21" s="22">
        <f>IF('Bonus Diário1'!B65*2&gt;10,10,'Bonus Diário1'!B65*2)</f>
        <v>0</v>
      </c>
      <c r="E21" s="22">
        <f>IF('Bonus Diário1'!B87*2&gt;10,10,'Bonus Diário1'!B87*2)</f>
        <v>0</v>
      </c>
      <c r="F21" s="22">
        <f>IF('Bonus Diário1'!B109*2&gt;10,10,'Bonus Diário1'!B109*2)</f>
        <v>0</v>
      </c>
      <c r="G21" s="23">
        <f>'Bonus Diário_Penas'!B21*10</f>
        <v>0</v>
      </c>
      <c r="H21" s="23">
        <f>'Bonus Diário_Penas'!B43*2</f>
        <v>0</v>
      </c>
      <c r="I21" s="23">
        <f>'Bonus Diário_Penas'!B65*2</f>
        <v>0</v>
      </c>
      <c r="J21" s="23">
        <f>'Bonus Diário_Penas'!B87*2</f>
        <v>0</v>
      </c>
      <c r="K21" s="158">
        <f>'Bonus Diário_Penas'!B109*2</f>
        <v>0</v>
      </c>
      <c r="L21" s="25">
        <f t="shared" ref="L21:L22" si="2">(SUM(B21:F21)-SUM(G21:K21))</f>
        <v>0</v>
      </c>
      <c r="M21" s="104">
        <f t="shared" ref="M21:M22" si="3">IF(L21&gt;=34,3,IF(AND(L21&gt;=17,L21&lt;34),2,IF(AND(L21&gt;=5,L21&lt;17),1,0)))</f>
        <v>0</v>
      </c>
    </row>
    <row r="22" spans="1:13" ht="15.75" customHeight="1" thickBot="1" x14ac:dyDescent="0.3">
      <c r="A22" s="21" t="str">
        <f>MEMBRO!A21</f>
        <v>Aluno 20</v>
      </c>
      <c r="B22" s="22">
        <f>'Bonus Diário1'!B22*10</f>
        <v>0</v>
      </c>
      <c r="C22" s="22">
        <f>IF('Bonus Diário1'!B44*2&gt;10,10,'Bonus Diário1'!B44*2)</f>
        <v>0</v>
      </c>
      <c r="D22" s="22">
        <f>IF('Bonus Diário1'!B66*2&gt;10,10,'Bonus Diário1'!B66*2)</f>
        <v>0</v>
      </c>
      <c r="E22" s="22">
        <f>IF('Bonus Diário1'!B88*2&gt;10,10,'Bonus Diário1'!B88*2)</f>
        <v>0</v>
      </c>
      <c r="F22" s="22">
        <f>IF('Bonus Diário1'!B110*2&gt;10,10,'Bonus Diário1'!B110*2)</f>
        <v>0</v>
      </c>
      <c r="G22" s="23">
        <f>'Bonus Diário_Penas'!B22*10</f>
        <v>0</v>
      </c>
      <c r="H22" s="23">
        <f>'Bonus Diário_Penas'!B44*2</f>
        <v>0</v>
      </c>
      <c r="I22" s="23">
        <f>'Bonus Diário_Penas'!B66*2</f>
        <v>0</v>
      </c>
      <c r="J22" s="23">
        <f>'Bonus Diário_Penas'!B88*2</f>
        <v>0</v>
      </c>
      <c r="K22" s="158">
        <f>'Bonus Diário_Penas'!B110*2</f>
        <v>0</v>
      </c>
      <c r="L22" s="25">
        <f t="shared" si="2"/>
        <v>0</v>
      </c>
      <c r="M22" s="104">
        <f t="shared" si="3"/>
        <v>0</v>
      </c>
    </row>
    <row r="23" spans="1:13" ht="15.75" customHeight="1" x14ac:dyDescent="0.25">
      <c r="A23" s="287" t="s">
        <v>2</v>
      </c>
      <c r="B23" s="289" t="s">
        <v>55</v>
      </c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1"/>
    </row>
    <row r="24" spans="1:13" ht="15.75" customHeight="1" x14ac:dyDescent="0.25">
      <c r="A24" s="288"/>
      <c r="B24" s="19" t="s">
        <v>1</v>
      </c>
      <c r="C24" s="19" t="s">
        <v>10</v>
      </c>
      <c r="D24" s="19" t="s">
        <v>33</v>
      </c>
      <c r="E24" s="19" t="s">
        <v>34</v>
      </c>
      <c r="F24" s="19" t="s">
        <v>35</v>
      </c>
      <c r="G24" s="20" t="s">
        <v>28</v>
      </c>
      <c r="H24" s="20" t="s">
        <v>3</v>
      </c>
      <c r="I24" s="20" t="s">
        <v>37</v>
      </c>
      <c r="J24" s="20" t="s">
        <v>36</v>
      </c>
      <c r="K24" s="157" t="s">
        <v>105</v>
      </c>
      <c r="L24" s="24" t="s">
        <v>53</v>
      </c>
      <c r="M24" s="163" t="s">
        <v>54</v>
      </c>
    </row>
    <row r="25" spans="1:13" ht="15.75" customHeight="1" x14ac:dyDescent="0.25">
      <c r="A25" s="21" t="str">
        <f>MEMBRO!A2</f>
        <v>Aluno 01</v>
      </c>
      <c r="B25" s="22">
        <f>'Bonus Diário1'!C3*10</f>
        <v>0</v>
      </c>
      <c r="C25" s="22">
        <f>IF('Bonus Diário1'!C25*2&gt;10,10,'Bonus Diário1'!C25*2)</f>
        <v>0</v>
      </c>
      <c r="D25" s="22">
        <f>IF('Bonus Diário1'!C47*2&gt;10,10,'Bonus Diário1'!C47*2)</f>
        <v>0</v>
      </c>
      <c r="E25" s="22">
        <f>IF('Bonus Diário1'!C69*2&gt;10,10,'Bonus Diário1'!C69*2)</f>
        <v>0</v>
      </c>
      <c r="F25" s="22">
        <f>IF('Bonus Diário1'!C91*2&gt;10,10,'Bonus Diário1'!C91*2)</f>
        <v>0</v>
      </c>
      <c r="G25" s="23">
        <f>'Bonus Diário_Penas'!C3*10</f>
        <v>0</v>
      </c>
      <c r="H25" s="23">
        <f>'Bonus Diário_Penas'!C25*2</f>
        <v>0</v>
      </c>
      <c r="I25" s="23">
        <f>'Bonus Diário_Penas'!C47*2</f>
        <v>0</v>
      </c>
      <c r="J25" s="23">
        <f>'Bonus Diário_Penas'!C69*2</f>
        <v>0</v>
      </c>
      <c r="K25" s="158">
        <f>'Bonus Diário_Penas'!C91*2</f>
        <v>0</v>
      </c>
      <c r="L25" s="25">
        <f>(SUM(B25:F25)-SUM(G25:K25))</f>
        <v>0</v>
      </c>
      <c r="M25" s="104">
        <f>IF(L25&gt;=34,3,IF(AND(L25&gt;=17,L25&lt;34),2,IF(AND(L25&gt;=5,L25&lt;17),1,0)))</f>
        <v>0</v>
      </c>
    </row>
    <row r="26" spans="1:13" ht="15.75" customHeight="1" x14ac:dyDescent="0.25">
      <c r="A26" s="21" t="str">
        <f>MEMBRO!A3</f>
        <v>Aluno 02</v>
      </c>
      <c r="B26" s="22">
        <f>'Bonus Diário1'!C4*10</f>
        <v>0</v>
      </c>
      <c r="C26" s="22">
        <f>IF('Bonus Diário1'!C26*2&gt;10,10,'Bonus Diário1'!C26*2)</f>
        <v>0</v>
      </c>
      <c r="D26" s="22">
        <f>IF('Bonus Diário1'!C48*2&gt;10,10,'Bonus Diário1'!C48*2)</f>
        <v>0</v>
      </c>
      <c r="E26" s="22">
        <f>IF('Bonus Diário1'!C70*2&gt;10,10,'Bonus Diário1'!C70*2)</f>
        <v>0</v>
      </c>
      <c r="F26" s="22">
        <f>IF('Bonus Diário1'!C92*2&gt;10,10,'Bonus Diário1'!C92*2)</f>
        <v>0</v>
      </c>
      <c r="G26" s="23">
        <f>'Bonus Diário_Penas'!C4*10</f>
        <v>0</v>
      </c>
      <c r="H26" s="23">
        <f>'Bonus Diário_Penas'!C26*2</f>
        <v>0</v>
      </c>
      <c r="I26" s="23">
        <f>'Bonus Diário_Penas'!C48*2</f>
        <v>0</v>
      </c>
      <c r="J26" s="23">
        <f>'Bonus Diário_Penas'!C70*2</f>
        <v>0</v>
      </c>
      <c r="K26" s="158">
        <f>'Bonus Diário_Penas'!C92*2</f>
        <v>0</v>
      </c>
      <c r="L26" s="25">
        <f t="shared" ref="L26:L42" si="4">(SUM(B26:F26)-SUM(G26:K26))</f>
        <v>0</v>
      </c>
      <c r="M26" s="104">
        <f t="shared" ref="M26:M42" si="5">IF(L26&gt;=34,3,IF(AND(L26&gt;=17,L26&lt;34),2,IF(AND(L26&gt;=5,L26&lt;17),1,0)))</f>
        <v>0</v>
      </c>
    </row>
    <row r="27" spans="1:13" ht="15.75" customHeight="1" x14ac:dyDescent="0.25">
      <c r="A27" s="21" t="str">
        <f>MEMBRO!A4</f>
        <v>Aluno 03</v>
      </c>
      <c r="B27" s="22">
        <f>'Bonus Diário1'!C5*10</f>
        <v>0</v>
      </c>
      <c r="C27" s="22">
        <f>IF('Bonus Diário1'!C27*2&gt;10,10,'Bonus Diário1'!C27*2)</f>
        <v>0</v>
      </c>
      <c r="D27" s="22">
        <f>IF('Bonus Diário1'!C49*2&gt;10,10,'Bonus Diário1'!C49*2)</f>
        <v>0</v>
      </c>
      <c r="E27" s="22">
        <f>IF('Bonus Diário1'!C71*2&gt;10,10,'Bonus Diário1'!C71*2)</f>
        <v>0</v>
      </c>
      <c r="F27" s="22">
        <f>IF('Bonus Diário1'!C93*2&gt;10,10,'Bonus Diário1'!C93*2)</f>
        <v>0</v>
      </c>
      <c r="G27" s="23">
        <f>'Bonus Diário_Penas'!C5*10</f>
        <v>0</v>
      </c>
      <c r="H27" s="23">
        <f>'Bonus Diário_Penas'!C27*2</f>
        <v>0</v>
      </c>
      <c r="I27" s="23">
        <f>'Bonus Diário_Penas'!C49*2</f>
        <v>0</v>
      </c>
      <c r="J27" s="23">
        <f>'Bonus Diário_Penas'!C71*2</f>
        <v>0</v>
      </c>
      <c r="K27" s="158">
        <f>'Bonus Diário_Penas'!C93*2</f>
        <v>0</v>
      </c>
      <c r="L27" s="25">
        <f t="shared" si="4"/>
        <v>0</v>
      </c>
      <c r="M27" s="104">
        <f t="shared" si="5"/>
        <v>0</v>
      </c>
    </row>
    <row r="28" spans="1:13" ht="15.75" customHeight="1" x14ac:dyDescent="0.25">
      <c r="A28" s="21" t="str">
        <f>MEMBRO!A5</f>
        <v>Aluno 04</v>
      </c>
      <c r="B28" s="22">
        <f>'Bonus Diário1'!C6*10</f>
        <v>0</v>
      </c>
      <c r="C28" s="22">
        <f>IF('Bonus Diário1'!C28*2&gt;10,10,'Bonus Diário1'!C28*2)</f>
        <v>0</v>
      </c>
      <c r="D28" s="22">
        <f>IF('Bonus Diário1'!C50*2&gt;10,10,'Bonus Diário1'!C50*2)</f>
        <v>0</v>
      </c>
      <c r="E28" s="22">
        <f>IF('Bonus Diário1'!C72*2&gt;10,10,'Bonus Diário1'!C72*2)</f>
        <v>0</v>
      </c>
      <c r="F28" s="22">
        <f>IF('Bonus Diário1'!C94*2&gt;10,10,'Bonus Diário1'!C94*2)</f>
        <v>0</v>
      </c>
      <c r="G28" s="23">
        <f>'Bonus Diário_Penas'!C6*10</f>
        <v>0</v>
      </c>
      <c r="H28" s="23">
        <f>'Bonus Diário_Penas'!C28*2</f>
        <v>0</v>
      </c>
      <c r="I28" s="23">
        <f>'Bonus Diário_Penas'!C50*2</f>
        <v>0</v>
      </c>
      <c r="J28" s="23">
        <f>'Bonus Diário_Penas'!C72*2</f>
        <v>0</v>
      </c>
      <c r="K28" s="158">
        <f>'Bonus Diário_Penas'!C94*2</f>
        <v>0</v>
      </c>
      <c r="L28" s="25">
        <f t="shared" si="4"/>
        <v>0</v>
      </c>
      <c r="M28" s="104">
        <f t="shared" si="5"/>
        <v>0</v>
      </c>
    </row>
    <row r="29" spans="1:13" ht="15.75" customHeight="1" x14ac:dyDescent="0.25">
      <c r="A29" s="21" t="str">
        <f>MEMBRO!A6</f>
        <v>Aluno 05</v>
      </c>
      <c r="B29" s="22">
        <f>'Bonus Diário1'!C7*10</f>
        <v>0</v>
      </c>
      <c r="C29" s="22">
        <f>IF('Bonus Diário1'!C29*2&gt;10,10,'Bonus Diário1'!C29*2)</f>
        <v>0</v>
      </c>
      <c r="D29" s="22">
        <f>IF('Bonus Diário1'!C51*2&gt;10,10,'Bonus Diário1'!C51*2)</f>
        <v>0</v>
      </c>
      <c r="E29" s="22">
        <f>IF('Bonus Diário1'!C73*2&gt;10,10,'Bonus Diário1'!C73*2)</f>
        <v>0</v>
      </c>
      <c r="F29" s="22">
        <f>IF('Bonus Diário1'!C95*2&gt;10,10,'Bonus Diário1'!C95*2)</f>
        <v>0</v>
      </c>
      <c r="G29" s="23">
        <f>'Bonus Diário_Penas'!C7*10</f>
        <v>0</v>
      </c>
      <c r="H29" s="23">
        <f>'Bonus Diário_Penas'!C29*2</f>
        <v>0</v>
      </c>
      <c r="I29" s="23">
        <f>'Bonus Diário_Penas'!C51*2</f>
        <v>0</v>
      </c>
      <c r="J29" s="23">
        <f>'Bonus Diário_Penas'!C73*2</f>
        <v>0</v>
      </c>
      <c r="K29" s="158">
        <f>'Bonus Diário_Penas'!C95*2</f>
        <v>0</v>
      </c>
      <c r="L29" s="25">
        <f t="shared" si="4"/>
        <v>0</v>
      </c>
      <c r="M29" s="104">
        <f t="shared" si="5"/>
        <v>0</v>
      </c>
    </row>
    <row r="30" spans="1:13" ht="15.75" customHeight="1" x14ac:dyDescent="0.25">
      <c r="A30" s="21" t="str">
        <f>MEMBRO!A7</f>
        <v>Aluno 06</v>
      </c>
      <c r="B30" s="22">
        <f>'Bonus Diário1'!C8*10</f>
        <v>0</v>
      </c>
      <c r="C30" s="22">
        <f>IF('Bonus Diário1'!C30*2&gt;10,10,'Bonus Diário1'!C30*2)</f>
        <v>0</v>
      </c>
      <c r="D30" s="22">
        <f>IF('Bonus Diário1'!C52*2&gt;10,10,'Bonus Diário1'!C52*2)</f>
        <v>0</v>
      </c>
      <c r="E30" s="22">
        <f>IF('Bonus Diário1'!C74*2&gt;10,10,'Bonus Diário1'!C74*2)</f>
        <v>0</v>
      </c>
      <c r="F30" s="22">
        <f>IF('Bonus Diário1'!C96*2&gt;10,10,'Bonus Diário1'!C96*2)</f>
        <v>0</v>
      </c>
      <c r="G30" s="23">
        <f>'Bonus Diário_Penas'!C8*10</f>
        <v>0</v>
      </c>
      <c r="H30" s="23">
        <f>'Bonus Diário_Penas'!C30*2</f>
        <v>0</v>
      </c>
      <c r="I30" s="23">
        <f>'Bonus Diário_Penas'!C52*2</f>
        <v>0</v>
      </c>
      <c r="J30" s="23">
        <f>'Bonus Diário_Penas'!C74*2</f>
        <v>0</v>
      </c>
      <c r="K30" s="158">
        <f>'Bonus Diário_Penas'!C96*2</f>
        <v>0</v>
      </c>
      <c r="L30" s="25">
        <f t="shared" si="4"/>
        <v>0</v>
      </c>
      <c r="M30" s="104">
        <f t="shared" si="5"/>
        <v>0</v>
      </c>
    </row>
    <row r="31" spans="1:13" ht="15.75" customHeight="1" x14ac:dyDescent="0.25">
      <c r="A31" s="21" t="str">
        <f>MEMBRO!A8</f>
        <v>Aluno 07</v>
      </c>
      <c r="B31" s="22">
        <f>'Bonus Diário1'!C9*10</f>
        <v>0</v>
      </c>
      <c r="C31" s="22">
        <f>IF('Bonus Diário1'!C31*2&gt;10,10,'Bonus Diário1'!C31*2)</f>
        <v>0</v>
      </c>
      <c r="D31" s="22">
        <f>IF('Bonus Diário1'!C53*2&gt;10,10,'Bonus Diário1'!C53*2)</f>
        <v>0</v>
      </c>
      <c r="E31" s="22">
        <f>IF('Bonus Diário1'!C75*2&gt;10,10,'Bonus Diário1'!C75*2)</f>
        <v>0</v>
      </c>
      <c r="F31" s="22">
        <f>IF('Bonus Diário1'!C97*2&gt;10,10,'Bonus Diário1'!C97*2)</f>
        <v>0</v>
      </c>
      <c r="G31" s="23">
        <f>'Bonus Diário_Penas'!C9*10</f>
        <v>0</v>
      </c>
      <c r="H31" s="23">
        <f>'Bonus Diário_Penas'!C31*2</f>
        <v>0</v>
      </c>
      <c r="I31" s="23">
        <f>'Bonus Diário_Penas'!C53*2</f>
        <v>0</v>
      </c>
      <c r="J31" s="23">
        <f>'Bonus Diário_Penas'!C75*2</f>
        <v>0</v>
      </c>
      <c r="K31" s="158">
        <f>'Bonus Diário_Penas'!C97*2</f>
        <v>0</v>
      </c>
      <c r="L31" s="25">
        <f t="shared" si="4"/>
        <v>0</v>
      </c>
      <c r="M31" s="104">
        <f t="shared" si="5"/>
        <v>0</v>
      </c>
    </row>
    <row r="32" spans="1:13" ht="15.75" customHeight="1" x14ac:dyDescent="0.25">
      <c r="A32" s="21" t="str">
        <f>MEMBRO!A9</f>
        <v>Aluno 08</v>
      </c>
      <c r="B32" s="22">
        <f>'Bonus Diário1'!C10*10</f>
        <v>0</v>
      </c>
      <c r="C32" s="22">
        <f>IF('Bonus Diário1'!C32*2&gt;10,10,'Bonus Diário1'!C32*2)</f>
        <v>0</v>
      </c>
      <c r="D32" s="22">
        <f>IF('Bonus Diário1'!C54*2&gt;10,10,'Bonus Diário1'!C54*2)</f>
        <v>0</v>
      </c>
      <c r="E32" s="22">
        <f>IF('Bonus Diário1'!C76*2&gt;10,10,'Bonus Diário1'!C76*2)</f>
        <v>0</v>
      </c>
      <c r="F32" s="22">
        <f>IF('Bonus Diário1'!C98*2&gt;10,10,'Bonus Diário1'!C98*2)</f>
        <v>0</v>
      </c>
      <c r="G32" s="23">
        <f>'Bonus Diário_Penas'!C10*10</f>
        <v>0</v>
      </c>
      <c r="H32" s="23">
        <f>'Bonus Diário_Penas'!C32*2</f>
        <v>0</v>
      </c>
      <c r="I32" s="23">
        <f>'Bonus Diário_Penas'!C54*2</f>
        <v>0</v>
      </c>
      <c r="J32" s="23">
        <f>'Bonus Diário_Penas'!C76*2</f>
        <v>0</v>
      </c>
      <c r="K32" s="158">
        <f>'Bonus Diário_Penas'!C98*2</f>
        <v>0</v>
      </c>
      <c r="L32" s="25">
        <f t="shared" si="4"/>
        <v>0</v>
      </c>
      <c r="M32" s="104">
        <f t="shared" si="5"/>
        <v>0</v>
      </c>
    </row>
    <row r="33" spans="1:13" ht="15.75" customHeight="1" x14ac:dyDescent="0.25">
      <c r="A33" s="21" t="str">
        <f>MEMBRO!A10</f>
        <v>Aluno 09</v>
      </c>
      <c r="B33" s="22">
        <f>'Bonus Diário1'!C11*10</f>
        <v>0</v>
      </c>
      <c r="C33" s="22">
        <f>IF('Bonus Diário1'!C33*2&gt;10,10,'Bonus Diário1'!C33*2)</f>
        <v>0</v>
      </c>
      <c r="D33" s="22">
        <f>IF('Bonus Diário1'!C55*2&gt;10,10,'Bonus Diário1'!C55*2)</f>
        <v>0</v>
      </c>
      <c r="E33" s="22">
        <f>IF('Bonus Diário1'!C77*2&gt;10,10,'Bonus Diário1'!C77*2)</f>
        <v>0</v>
      </c>
      <c r="F33" s="22">
        <f>IF('Bonus Diário1'!C99*2&gt;10,10,'Bonus Diário1'!C99*2)</f>
        <v>0</v>
      </c>
      <c r="G33" s="23">
        <f>'Bonus Diário_Penas'!C11*10</f>
        <v>0</v>
      </c>
      <c r="H33" s="23">
        <f>'Bonus Diário_Penas'!C33*2</f>
        <v>0</v>
      </c>
      <c r="I33" s="23">
        <f>'Bonus Diário_Penas'!C55*2</f>
        <v>0</v>
      </c>
      <c r="J33" s="23">
        <f>'Bonus Diário_Penas'!C77*2</f>
        <v>0</v>
      </c>
      <c r="K33" s="158">
        <f>'Bonus Diário_Penas'!C99*2</f>
        <v>0</v>
      </c>
      <c r="L33" s="25">
        <f t="shared" si="4"/>
        <v>0</v>
      </c>
      <c r="M33" s="104">
        <f t="shared" si="5"/>
        <v>0</v>
      </c>
    </row>
    <row r="34" spans="1:13" ht="15.75" customHeight="1" x14ac:dyDescent="0.25">
      <c r="A34" s="21" t="str">
        <f>MEMBRO!A11</f>
        <v>Aluno 10</v>
      </c>
      <c r="B34" s="22">
        <f>'Bonus Diário1'!C12*10</f>
        <v>0</v>
      </c>
      <c r="C34" s="22">
        <f>IF('Bonus Diário1'!C34*2&gt;10,10,'Bonus Diário1'!C34*2)</f>
        <v>0</v>
      </c>
      <c r="D34" s="22">
        <f>IF('Bonus Diário1'!C56*2&gt;10,10,'Bonus Diário1'!C56*2)</f>
        <v>0</v>
      </c>
      <c r="E34" s="22">
        <f>IF('Bonus Diário1'!C78*2&gt;10,10,'Bonus Diário1'!C78*2)</f>
        <v>0</v>
      </c>
      <c r="F34" s="22">
        <f>IF('Bonus Diário1'!C100*2&gt;10,10,'Bonus Diário1'!C100*2)</f>
        <v>0</v>
      </c>
      <c r="G34" s="23">
        <f>'Bonus Diário_Penas'!C12*10</f>
        <v>0</v>
      </c>
      <c r="H34" s="23">
        <f>'Bonus Diário_Penas'!C34*2</f>
        <v>0</v>
      </c>
      <c r="I34" s="23">
        <f>'Bonus Diário_Penas'!C56*2</f>
        <v>0</v>
      </c>
      <c r="J34" s="23">
        <f>'Bonus Diário_Penas'!C78*2</f>
        <v>0</v>
      </c>
      <c r="K34" s="158">
        <f>'Bonus Diário_Penas'!C100*2</f>
        <v>0</v>
      </c>
      <c r="L34" s="25">
        <f t="shared" si="4"/>
        <v>0</v>
      </c>
      <c r="M34" s="104">
        <f t="shared" si="5"/>
        <v>0</v>
      </c>
    </row>
    <row r="35" spans="1:13" ht="15.75" customHeight="1" x14ac:dyDescent="0.25">
      <c r="A35" s="21" t="str">
        <f>MEMBRO!A12</f>
        <v>Aluno 11</v>
      </c>
      <c r="B35" s="22">
        <f>'Bonus Diário1'!C13*10</f>
        <v>0</v>
      </c>
      <c r="C35" s="22">
        <f>IF('Bonus Diário1'!C35*2&gt;10,10,'Bonus Diário1'!C35*2)</f>
        <v>0</v>
      </c>
      <c r="D35" s="22">
        <f>IF('Bonus Diário1'!C57*2&gt;10,10,'Bonus Diário1'!C57*2)</f>
        <v>0</v>
      </c>
      <c r="E35" s="22">
        <f>IF('Bonus Diário1'!C79*2&gt;10,10,'Bonus Diário1'!C79*2)</f>
        <v>0</v>
      </c>
      <c r="F35" s="22">
        <f>IF('Bonus Diário1'!C101*2&gt;10,10,'Bonus Diário1'!C101*2)</f>
        <v>0</v>
      </c>
      <c r="G35" s="23">
        <f>'Bonus Diário_Penas'!C13*10</f>
        <v>0</v>
      </c>
      <c r="H35" s="23">
        <f>'Bonus Diário_Penas'!C35*2</f>
        <v>0</v>
      </c>
      <c r="I35" s="23">
        <f>'Bonus Diário_Penas'!C57*2</f>
        <v>0</v>
      </c>
      <c r="J35" s="23">
        <f>'Bonus Diário_Penas'!C79*2</f>
        <v>0</v>
      </c>
      <c r="K35" s="158">
        <f>'Bonus Diário_Penas'!C101*2</f>
        <v>0</v>
      </c>
      <c r="L35" s="25">
        <f t="shared" si="4"/>
        <v>0</v>
      </c>
      <c r="M35" s="104">
        <f t="shared" si="5"/>
        <v>0</v>
      </c>
    </row>
    <row r="36" spans="1:13" ht="15.75" customHeight="1" x14ac:dyDescent="0.25">
      <c r="A36" s="21" t="str">
        <f>MEMBRO!A13</f>
        <v>Aluno 12</v>
      </c>
      <c r="B36" s="22">
        <f>'Bonus Diário1'!C14*10</f>
        <v>0</v>
      </c>
      <c r="C36" s="22">
        <f>IF('Bonus Diário1'!C36*2&gt;10,10,'Bonus Diário1'!C36*2)</f>
        <v>0</v>
      </c>
      <c r="D36" s="22">
        <f>IF('Bonus Diário1'!C58*2&gt;10,10,'Bonus Diário1'!C58*2)</f>
        <v>0</v>
      </c>
      <c r="E36" s="22">
        <f>IF('Bonus Diário1'!C80*2&gt;10,10,'Bonus Diário1'!C80*2)</f>
        <v>0</v>
      </c>
      <c r="F36" s="22">
        <f>IF('Bonus Diário1'!C102*2&gt;10,10,'Bonus Diário1'!C102*2)</f>
        <v>0</v>
      </c>
      <c r="G36" s="23">
        <f>'Bonus Diário_Penas'!C14*10</f>
        <v>0</v>
      </c>
      <c r="H36" s="23">
        <f>'Bonus Diário_Penas'!C36*2</f>
        <v>0</v>
      </c>
      <c r="I36" s="23">
        <f>'Bonus Diário_Penas'!C58*2</f>
        <v>0</v>
      </c>
      <c r="J36" s="23">
        <f>'Bonus Diário_Penas'!C80*2</f>
        <v>0</v>
      </c>
      <c r="K36" s="158">
        <f>'Bonus Diário_Penas'!C102*2</f>
        <v>0</v>
      </c>
      <c r="L36" s="25">
        <f t="shared" si="4"/>
        <v>0</v>
      </c>
      <c r="M36" s="104">
        <f t="shared" si="5"/>
        <v>0</v>
      </c>
    </row>
    <row r="37" spans="1:13" ht="15.75" customHeight="1" x14ac:dyDescent="0.25">
      <c r="A37" s="21" t="str">
        <f>MEMBRO!A14</f>
        <v>Aluno 13</v>
      </c>
      <c r="B37" s="22">
        <f>'Bonus Diário1'!C15*10</f>
        <v>0</v>
      </c>
      <c r="C37" s="22">
        <f>IF('Bonus Diário1'!C37*2&gt;10,10,'Bonus Diário1'!C37*2)</f>
        <v>0</v>
      </c>
      <c r="D37" s="22">
        <f>IF('Bonus Diário1'!C59*2&gt;10,10,'Bonus Diário1'!C59*2)</f>
        <v>0</v>
      </c>
      <c r="E37" s="22">
        <f>IF('Bonus Diário1'!C81*2&gt;10,10,'Bonus Diário1'!C81*2)</f>
        <v>0</v>
      </c>
      <c r="F37" s="22">
        <f>IF('Bonus Diário1'!C103*2&gt;10,10,'Bonus Diário1'!C103*2)</f>
        <v>0</v>
      </c>
      <c r="G37" s="23">
        <f>'Bonus Diário_Penas'!C15*10</f>
        <v>0</v>
      </c>
      <c r="H37" s="23">
        <f>'Bonus Diário_Penas'!C37*2</f>
        <v>0</v>
      </c>
      <c r="I37" s="23">
        <f>'Bonus Diário_Penas'!C59*2</f>
        <v>0</v>
      </c>
      <c r="J37" s="23">
        <f>'Bonus Diário_Penas'!C81*2</f>
        <v>0</v>
      </c>
      <c r="K37" s="158">
        <f>'Bonus Diário_Penas'!C103*2</f>
        <v>0</v>
      </c>
      <c r="L37" s="25">
        <f t="shared" si="4"/>
        <v>0</v>
      </c>
      <c r="M37" s="104">
        <f t="shared" si="5"/>
        <v>0</v>
      </c>
    </row>
    <row r="38" spans="1:13" ht="15.75" customHeight="1" x14ac:dyDescent="0.25">
      <c r="A38" s="21" t="str">
        <f>MEMBRO!A15</f>
        <v>Aluno 14</v>
      </c>
      <c r="B38" s="22">
        <f>'Bonus Diário1'!C16*10</f>
        <v>0</v>
      </c>
      <c r="C38" s="22">
        <f>IF('Bonus Diário1'!C38*2&gt;10,10,'Bonus Diário1'!C38*2)</f>
        <v>0</v>
      </c>
      <c r="D38" s="22">
        <f>IF('Bonus Diário1'!C60*2&gt;10,10,'Bonus Diário1'!C60*2)</f>
        <v>0</v>
      </c>
      <c r="E38" s="22">
        <f>IF('Bonus Diário1'!C82*2&gt;10,10,'Bonus Diário1'!C82*2)</f>
        <v>0</v>
      </c>
      <c r="F38" s="22">
        <f>IF('Bonus Diário1'!C104*2&gt;10,10,'Bonus Diário1'!C104*2)</f>
        <v>0</v>
      </c>
      <c r="G38" s="23">
        <f>'Bonus Diário_Penas'!C16*10</f>
        <v>0</v>
      </c>
      <c r="H38" s="23">
        <f>'Bonus Diário_Penas'!C38*2</f>
        <v>0</v>
      </c>
      <c r="I38" s="23">
        <f>'Bonus Diário_Penas'!C60*2</f>
        <v>0</v>
      </c>
      <c r="J38" s="23">
        <f>'Bonus Diário_Penas'!C82*2</f>
        <v>0</v>
      </c>
      <c r="K38" s="158">
        <f>'Bonus Diário_Penas'!C104*2</f>
        <v>0</v>
      </c>
      <c r="L38" s="25">
        <f t="shared" si="4"/>
        <v>0</v>
      </c>
      <c r="M38" s="104">
        <f t="shared" si="5"/>
        <v>0</v>
      </c>
    </row>
    <row r="39" spans="1:13" ht="15.75" customHeight="1" x14ac:dyDescent="0.25">
      <c r="A39" s="21" t="str">
        <f>MEMBRO!A16</f>
        <v>Aluno 15</v>
      </c>
      <c r="B39" s="22">
        <f>'Bonus Diário1'!C17*10</f>
        <v>0</v>
      </c>
      <c r="C39" s="22">
        <f>IF('Bonus Diário1'!C39*2&gt;10,10,'Bonus Diário1'!C39*2)</f>
        <v>0</v>
      </c>
      <c r="D39" s="22">
        <f>IF('Bonus Diário1'!C61*2&gt;10,10,'Bonus Diário1'!C61*2)</f>
        <v>0</v>
      </c>
      <c r="E39" s="22">
        <f>IF('Bonus Diário1'!C83*2&gt;10,10,'Bonus Diário1'!C83*2)</f>
        <v>0</v>
      </c>
      <c r="F39" s="22">
        <f>IF('Bonus Diário1'!C105*2&gt;10,10,'Bonus Diário1'!C105*2)</f>
        <v>0</v>
      </c>
      <c r="G39" s="23">
        <f>'Bonus Diário_Penas'!C17*10</f>
        <v>0</v>
      </c>
      <c r="H39" s="23">
        <f>'Bonus Diário_Penas'!C39*2</f>
        <v>0</v>
      </c>
      <c r="I39" s="23">
        <f>'Bonus Diário_Penas'!C61*2</f>
        <v>0</v>
      </c>
      <c r="J39" s="23">
        <f>'Bonus Diário_Penas'!C83*2</f>
        <v>0</v>
      </c>
      <c r="K39" s="158">
        <f>'Bonus Diário_Penas'!C105*2</f>
        <v>0</v>
      </c>
      <c r="L39" s="25">
        <f t="shared" si="4"/>
        <v>0</v>
      </c>
      <c r="M39" s="104">
        <f t="shared" si="5"/>
        <v>0</v>
      </c>
    </row>
    <row r="40" spans="1:13" ht="15.75" customHeight="1" x14ac:dyDescent="0.25">
      <c r="A40" s="21" t="str">
        <f>MEMBRO!A17</f>
        <v>Aluno 16</v>
      </c>
      <c r="B40" s="22">
        <f>'Bonus Diário1'!C18*10</f>
        <v>0</v>
      </c>
      <c r="C40" s="22">
        <f>IF('Bonus Diário1'!C40*2&gt;10,10,'Bonus Diário1'!C40*2)</f>
        <v>0</v>
      </c>
      <c r="D40" s="22">
        <f>IF('Bonus Diário1'!C62*2&gt;10,10,'Bonus Diário1'!C62*2)</f>
        <v>0</v>
      </c>
      <c r="E40" s="22">
        <f>IF('Bonus Diário1'!C84*2&gt;10,10,'Bonus Diário1'!C84*2)</f>
        <v>0</v>
      </c>
      <c r="F40" s="22">
        <f>IF('Bonus Diário1'!C106*2&gt;10,10,'Bonus Diário1'!C106*2)</f>
        <v>0</v>
      </c>
      <c r="G40" s="23">
        <f>'Bonus Diário_Penas'!C18*10</f>
        <v>0</v>
      </c>
      <c r="H40" s="23">
        <f>'Bonus Diário_Penas'!C40*2</f>
        <v>0</v>
      </c>
      <c r="I40" s="23">
        <f>'Bonus Diário_Penas'!C62*2</f>
        <v>0</v>
      </c>
      <c r="J40" s="23">
        <f>'Bonus Diário_Penas'!C84*2</f>
        <v>0</v>
      </c>
      <c r="K40" s="158">
        <f>'Bonus Diário_Penas'!C106*2</f>
        <v>0</v>
      </c>
      <c r="L40" s="25">
        <f t="shared" si="4"/>
        <v>0</v>
      </c>
      <c r="M40" s="104">
        <f t="shared" si="5"/>
        <v>0</v>
      </c>
    </row>
    <row r="41" spans="1:13" ht="15.75" customHeight="1" x14ac:dyDescent="0.25">
      <c r="A41" s="21" t="str">
        <f>MEMBRO!A18</f>
        <v>Aluno 17</v>
      </c>
      <c r="B41" s="22">
        <f>'Bonus Diário1'!C19*10</f>
        <v>0</v>
      </c>
      <c r="C41" s="22">
        <f>IF('Bonus Diário1'!C41*2&gt;10,10,'Bonus Diário1'!C41*2)</f>
        <v>0</v>
      </c>
      <c r="D41" s="22">
        <f>IF('Bonus Diário1'!C63*2&gt;10,10,'Bonus Diário1'!C63*2)</f>
        <v>0</v>
      </c>
      <c r="E41" s="22">
        <f>IF('Bonus Diário1'!C85*2&gt;10,10,'Bonus Diário1'!C85*2)</f>
        <v>0</v>
      </c>
      <c r="F41" s="22">
        <f>IF('Bonus Diário1'!C107*2&gt;10,10,'Bonus Diário1'!C107*2)</f>
        <v>0</v>
      </c>
      <c r="G41" s="23">
        <f>'Bonus Diário_Penas'!C19*10</f>
        <v>0</v>
      </c>
      <c r="H41" s="23">
        <f>'Bonus Diário_Penas'!C41*2</f>
        <v>0</v>
      </c>
      <c r="I41" s="23">
        <f>'Bonus Diário_Penas'!C63*2</f>
        <v>0</v>
      </c>
      <c r="J41" s="23">
        <f>'Bonus Diário_Penas'!C85*2</f>
        <v>0</v>
      </c>
      <c r="K41" s="158">
        <f>'Bonus Diário_Penas'!C107*2</f>
        <v>0</v>
      </c>
      <c r="L41" s="25">
        <f t="shared" si="4"/>
        <v>0</v>
      </c>
      <c r="M41" s="104">
        <f t="shared" si="5"/>
        <v>0</v>
      </c>
    </row>
    <row r="42" spans="1:13" ht="15.75" customHeight="1" x14ac:dyDescent="0.25">
      <c r="A42" s="21" t="str">
        <f>MEMBRO!A19</f>
        <v>Aluno 18</v>
      </c>
      <c r="B42" s="22">
        <f>'Bonus Diário1'!C20*10</f>
        <v>0</v>
      </c>
      <c r="C42" s="22">
        <f>IF('Bonus Diário1'!C42*2&gt;10,10,'Bonus Diário1'!C42*2)</f>
        <v>0</v>
      </c>
      <c r="D42" s="22">
        <f>IF('Bonus Diário1'!C64*2&gt;10,10,'Bonus Diário1'!C64*2)</f>
        <v>0</v>
      </c>
      <c r="E42" s="22">
        <f>IF('Bonus Diário1'!C86*2&gt;10,10,'Bonus Diário1'!C86*2)</f>
        <v>0</v>
      </c>
      <c r="F42" s="22">
        <f>IF('Bonus Diário1'!C108*2&gt;10,10,'Bonus Diário1'!C108*2)</f>
        <v>0</v>
      </c>
      <c r="G42" s="23">
        <f>'Bonus Diário_Penas'!C20*10</f>
        <v>0</v>
      </c>
      <c r="H42" s="23">
        <f>'Bonus Diário_Penas'!C42*2</f>
        <v>0</v>
      </c>
      <c r="I42" s="23">
        <f>'Bonus Diário_Penas'!C64*2</f>
        <v>0</v>
      </c>
      <c r="J42" s="23">
        <f>'Bonus Diário_Penas'!C86*2</f>
        <v>0</v>
      </c>
      <c r="K42" s="158">
        <f>'Bonus Diário_Penas'!C108*2</f>
        <v>0</v>
      </c>
      <c r="L42" s="25">
        <f t="shared" si="4"/>
        <v>0</v>
      </c>
      <c r="M42" s="104">
        <f t="shared" si="5"/>
        <v>0</v>
      </c>
    </row>
    <row r="43" spans="1:13" ht="15.75" customHeight="1" x14ac:dyDescent="0.25">
      <c r="A43" s="21" t="str">
        <f>MEMBRO!A20</f>
        <v>Aluno 19</v>
      </c>
      <c r="B43" s="22">
        <f>'Bonus Diário1'!C21*10</f>
        <v>0</v>
      </c>
      <c r="C43" s="22">
        <f>IF('Bonus Diário1'!C43*2&gt;10,10,'Bonus Diário1'!C43*2)</f>
        <v>0</v>
      </c>
      <c r="D43" s="22">
        <f>IF('Bonus Diário1'!C65*2&gt;10,10,'Bonus Diário1'!C65*2)</f>
        <v>0</v>
      </c>
      <c r="E43" s="22">
        <f>IF('Bonus Diário1'!C87*2&gt;10,10,'Bonus Diário1'!C87*2)</f>
        <v>0</v>
      </c>
      <c r="F43" s="22">
        <f>IF('Bonus Diário1'!C109*2&gt;10,10,'Bonus Diário1'!C109*2)</f>
        <v>0</v>
      </c>
      <c r="G43" s="23">
        <f>'Bonus Diário_Penas'!C21*10</f>
        <v>0</v>
      </c>
      <c r="H43" s="23">
        <f>'Bonus Diário_Penas'!C43*2</f>
        <v>0</v>
      </c>
      <c r="I43" s="23">
        <f>'Bonus Diário_Penas'!C65*2</f>
        <v>0</v>
      </c>
      <c r="J43" s="23">
        <f>'Bonus Diário_Penas'!C87*2</f>
        <v>0</v>
      </c>
      <c r="K43" s="158">
        <f>'Bonus Diário_Penas'!C109*2</f>
        <v>0</v>
      </c>
      <c r="L43" s="25">
        <f t="shared" ref="L43:L44" si="6">(SUM(B43:F43)-SUM(G43:K43))</f>
        <v>0</v>
      </c>
      <c r="M43" s="104">
        <f t="shared" ref="M43:M44" si="7">IF(L43&gt;=34,3,IF(AND(L43&gt;=17,L43&lt;34),2,IF(AND(L43&gt;=5,L43&lt;17),1,0)))</f>
        <v>0</v>
      </c>
    </row>
    <row r="44" spans="1:13" ht="15.75" customHeight="1" thickBot="1" x14ac:dyDescent="0.3">
      <c r="A44" s="21" t="str">
        <f>MEMBRO!A21</f>
        <v>Aluno 20</v>
      </c>
      <c r="B44" s="22">
        <f>'Bonus Diário1'!C22*10</f>
        <v>0</v>
      </c>
      <c r="C44" s="22">
        <f>IF('Bonus Diário1'!C44*2&gt;10,10,'Bonus Diário1'!C44*2)</f>
        <v>0</v>
      </c>
      <c r="D44" s="22">
        <f>IF('Bonus Diário1'!C66*2&gt;10,10,'Bonus Diário1'!C66*2)</f>
        <v>0</v>
      </c>
      <c r="E44" s="22">
        <f>IF('Bonus Diário1'!C88*2&gt;10,10,'Bonus Diário1'!C88*2)</f>
        <v>0</v>
      </c>
      <c r="F44" s="22">
        <f>IF('Bonus Diário1'!C110*2&gt;10,10,'Bonus Diário1'!C110*2)</f>
        <v>0</v>
      </c>
      <c r="G44" s="23">
        <f>'Bonus Diário_Penas'!C22*10</f>
        <v>0</v>
      </c>
      <c r="H44" s="23">
        <f>'Bonus Diário_Penas'!C44*2</f>
        <v>0</v>
      </c>
      <c r="I44" s="23">
        <f>'Bonus Diário_Penas'!C66*2</f>
        <v>0</v>
      </c>
      <c r="J44" s="23">
        <f>'Bonus Diário_Penas'!C88*2</f>
        <v>0</v>
      </c>
      <c r="K44" s="158">
        <f>'Bonus Diário_Penas'!C110*2</f>
        <v>0</v>
      </c>
      <c r="L44" s="25">
        <f t="shared" si="6"/>
        <v>0</v>
      </c>
      <c r="M44" s="104">
        <f t="shared" si="7"/>
        <v>0</v>
      </c>
    </row>
    <row r="45" spans="1:13" ht="15.75" customHeight="1" x14ac:dyDescent="0.25">
      <c r="A45" s="287">
        <v>1</v>
      </c>
      <c r="B45" s="289" t="s">
        <v>56</v>
      </c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1"/>
    </row>
    <row r="46" spans="1:13" ht="15.75" customHeight="1" x14ac:dyDescent="0.25">
      <c r="A46" s="288"/>
      <c r="B46" s="19" t="s">
        <v>1</v>
      </c>
      <c r="C46" s="19" t="s">
        <v>10</v>
      </c>
      <c r="D46" s="19" t="s">
        <v>33</v>
      </c>
      <c r="E46" s="19" t="s">
        <v>34</v>
      </c>
      <c r="F46" s="19" t="s">
        <v>35</v>
      </c>
      <c r="G46" s="20" t="s">
        <v>28</v>
      </c>
      <c r="H46" s="20" t="s">
        <v>3</v>
      </c>
      <c r="I46" s="20" t="s">
        <v>37</v>
      </c>
      <c r="J46" s="20" t="s">
        <v>36</v>
      </c>
      <c r="K46" s="157" t="s">
        <v>105</v>
      </c>
      <c r="L46" s="24" t="s">
        <v>53</v>
      </c>
      <c r="M46" s="163" t="s">
        <v>54</v>
      </c>
    </row>
    <row r="47" spans="1:13" ht="15.75" customHeight="1" x14ac:dyDescent="0.25">
      <c r="A47" s="21" t="str">
        <f>MEMBRO!A2</f>
        <v>Aluno 01</v>
      </c>
      <c r="B47" s="22">
        <f>'Bonus Diário1'!D3*10</f>
        <v>0</v>
      </c>
      <c r="C47" s="22">
        <f>IF('Bonus Diário1'!D25*2&gt;10,10,'Bonus Diário1'!D25*2)</f>
        <v>0</v>
      </c>
      <c r="D47" s="22">
        <f>IF('Bonus Diário1'!D47*2&gt;10,10,'Bonus Diário1'!D47*2)</f>
        <v>0</v>
      </c>
      <c r="E47" s="22">
        <f>IF('Bonus Diário1'!D69*2&gt;10,10,'Bonus Diário1'!D69*2)</f>
        <v>0</v>
      </c>
      <c r="F47" s="22">
        <f>IF('Bonus Diário1'!D91*2&gt;10,10,'Bonus Diário1'!D91*2)</f>
        <v>0</v>
      </c>
      <c r="G47" s="23">
        <f>'Bonus Diário_Penas'!D3*10</f>
        <v>0</v>
      </c>
      <c r="H47" s="23">
        <f>'Bonus Diário_Penas'!D25*2</f>
        <v>0</v>
      </c>
      <c r="I47" s="23">
        <f>'Bonus Diário_Penas'!D47*2</f>
        <v>0</v>
      </c>
      <c r="J47" s="23">
        <f>'Bonus Diário_Penas'!D69*2</f>
        <v>0</v>
      </c>
      <c r="K47" s="158">
        <f>'Bonus Diário_Penas'!D91*2</f>
        <v>0</v>
      </c>
      <c r="L47" s="25">
        <f>(SUM(B47:F47)-SUM(G47:K47))</f>
        <v>0</v>
      </c>
      <c r="M47" s="104">
        <f>IF(L47&gt;=34,3,IF(AND(L47&gt;=17,L47&lt;34),2,IF(AND(L47&gt;=5,L47&lt;17),1,0)))</f>
        <v>0</v>
      </c>
    </row>
    <row r="48" spans="1:13" ht="15.75" customHeight="1" x14ac:dyDescent="0.25">
      <c r="A48" s="21" t="str">
        <f>MEMBRO!A3</f>
        <v>Aluno 02</v>
      </c>
      <c r="B48" s="22">
        <f>'Bonus Diário1'!D4*10</f>
        <v>0</v>
      </c>
      <c r="C48" s="22">
        <f>IF('Bonus Diário1'!D26*2&gt;10,10,'Bonus Diário1'!D26*2)</f>
        <v>0</v>
      </c>
      <c r="D48" s="22">
        <f>IF('Bonus Diário1'!D48*2&gt;10,10,'Bonus Diário1'!D48*2)</f>
        <v>0</v>
      </c>
      <c r="E48" s="22">
        <f>IF('Bonus Diário1'!D70*2&gt;10,10,'Bonus Diário1'!D70*2)</f>
        <v>0</v>
      </c>
      <c r="F48" s="22">
        <f>IF('Bonus Diário1'!D92*2&gt;10,10,'Bonus Diário1'!D92*2)</f>
        <v>0</v>
      </c>
      <c r="G48" s="23">
        <f>'Bonus Diário_Penas'!D4*10</f>
        <v>0</v>
      </c>
      <c r="H48" s="23">
        <f>'Bonus Diário_Penas'!D26*2</f>
        <v>0</v>
      </c>
      <c r="I48" s="23">
        <f>'Bonus Diário_Penas'!D48*2</f>
        <v>0</v>
      </c>
      <c r="J48" s="23">
        <f>'Bonus Diário_Penas'!D70*2</f>
        <v>0</v>
      </c>
      <c r="K48" s="158">
        <f>'Bonus Diário_Penas'!D92*2</f>
        <v>0</v>
      </c>
      <c r="L48" s="25">
        <f t="shared" ref="L48:L64" si="8">(SUM(B48:F48)-SUM(G48:K48))</f>
        <v>0</v>
      </c>
      <c r="M48" s="104">
        <f t="shared" ref="M48:M64" si="9">IF(L48&gt;=34,3,IF(AND(L48&gt;=17,L48&lt;34),2,IF(AND(L48&gt;=5,L48&lt;17),1,0)))</f>
        <v>0</v>
      </c>
    </row>
    <row r="49" spans="1:13" ht="15.75" customHeight="1" x14ac:dyDescent="0.25">
      <c r="A49" s="21" t="str">
        <f>MEMBRO!A4</f>
        <v>Aluno 03</v>
      </c>
      <c r="B49" s="22">
        <f>'Bonus Diário1'!D5*10</f>
        <v>0</v>
      </c>
      <c r="C49" s="22">
        <f>IF('Bonus Diário1'!D27*2&gt;10,10,'Bonus Diário1'!D27*2)</f>
        <v>0</v>
      </c>
      <c r="D49" s="22">
        <f>IF('Bonus Diário1'!D49*2&gt;10,10,'Bonus Diário1'!D49*2)</f>
        <v>0</v>
      </c>
      <c r="E49" s="22">
        <f>IF('Bonus Diário1'!D71*2&gt;10,10,'Bonus Diário1'!D71*2)</f>
        <v>0</v>
      </c>
      <c r="F49" s="22">
        <f>IF('Bonus Diário1'!D93*2&gt;10,10,'Bonus Diário1'!D93*2)</f>
        <v>0</v>
      </c>
      <c r="G49" s="23">
        <f>'Bonus Diário_Penas'!D5*10</f>
        <v>0</v>
      </c>
      <c r="H49" s="23">
        <f>'Bonus Diário_Penas'!D27*2</f>
        <v>0</v>
      </c>
      <c r="I49" s="23">
        <f>'Bonus Diário_Penas'!D49*2</f>
        <v>0</v>
      </c>
      <c r="J49" s="23">
        <f>'Bonus Diário_Penas'!D71*2</f>
        <v>0</v>
      </c>
      <c r="K49" s="158">
        <f>'Bonus Diário_Penas'!D93*2</f>
        <v>0</v>
      </c>
      <c r="L49" s="25">
        <f t="shared" si="8"/>
        <v>0</v>
      </c>
      <c r="M49" s="104">
        <f t="shared" si="9"/>
        <v>0</v>
      </c>
    </row>
    <row r="50" spans="1:13" ht="15.75" customHeight="1" x14ac:dyDescent="0.25">
      <c r="A50" s="21" t="str">
        <f>MEMBRO!A5</f>
        <v>Aluno 04</v>
      </c>
      <c r="B50" s="22">
        <f>'Bonus Diário1'!D6*10</f>
        <v>0</v>
      </c>
      <c r="C50" s="22">
        <f>IF('Bonus Diário1'!D28*2&gt;10,10,'Bonus Diário1'!D28*2)</f>
        <v>0</v>
      </c>
      <c r="D50" s="22">
        <f>IF('Bonus Diário1'!D50*2&gt;10,10,'Bonus Diário1'!D50*2)</f>
        <v>0</v>
      </c>
      <c r="E50" s="22">
        <f>IF('Bonus Diário1'!D72*2&gt;10,10,'Bonus Diário1'!D72*2)</f>
        <v>0</v>
      </c>
      <c r="F50" s="22">
        <f>IF('Bonus Diário1'!D94*2&gt;10,10,'Bonus Diário1'!D94*2)</f>
        <v>0</v>
      </c>
      <c r="G50" s="23">
        <f>'Bonus Diário_Penas'!D6*10</f>
        <v>0</v>
      </c>
      <c r="H50" s="23">
        <f>'Bonus Diário_Penas'!D28*2</f>
        <v>0</v>
      </c>
      <c r="I50" s="23">
        <f>'Bonus Diário_Penas'!D50*2</f>
        <v>0</v>
      </c>
      <c r="J50" s="23">
        <f>'Bonus Diário_Penas'!D72*2</f>
        <v>0</v>
      </c>
      <c r="K50" s="158">
        <f>'Bonus Diário_Penas'!D94*2</f>
        <v>0</v>
      </c>
      <c r="L50" s="25">
        <f t="shared" si="8"/>
        <v>0</v>
      </c>
      <c r="M50" s="104">
        <f t="shared" si="9"/>
        <v>0</v>
      </c>
    </row>
    <row r="51" spans="1:13" ht="15.75" customHeight="1" x14ac:dyDescent="0.25">
      <c r="A51" s="21" t="str">
        <f>MEMBRO!A6</f>
        <v>Aluno 05</v>
      </c>
      <c r="B51" s="22">
        <f>'Bonus Diário1'!D7*10</f>
        <v>0</v>
      </c>
      <c r="C51" s="22">
        <f>IF('Bonus Diário1'!D29*2&gt;10,10,'Bonus Diário1'!D29*2)</f>
        <v>0</v>
      </c>
      <c r="D51" s="22">
        <f>IF('Bonus Diário1'!D51*2&gt;10,10,'Bonus Diário1'!D51*2)</f>
        <v>0</v>
      </c>
      <c r="E51" s="22">
        <f>IF('Bonus Diário1'!D73*2&gt;10,10,'Bonus Diário1'!D73*2)</f>
        <v>0</v>
      </c>
      <c r="F51" s="22">
        <f>IF('Bonus Diário1'!D95*2&gt;10,10,'Bonus Diário1'!D95*2)</f>
        <v>0</v>
      </c>
      <c r="G51" s="23">
        <f>'Bonus Diário_Penas'!D7*10</f>
        <v>0</v>
      </c>
      <c r="H51" s="23">
        <f>'Bonus Diário_Penas'!D29*2</f>
        <v>0</v>
      </c>
      <c r="I51" s="23">
        <f>'Bonus Diário_Penas'!D51*2</f>
        <v>0</v>
      </c>
      <c r="J51" s="23">
        <f>'Bonus Diário_Penas'!D73*2</f>
        <v>0</v>
      </c>
      <c r="K51" s="158">
        <f>'Bonus Diário_Penas'!D95*2</f>
        <v>0</v>
      </c>
      <c r="L51" s="25">
        <f t="shared" si="8"/>
        <v>0</v>
      </c>
      <c r="M51" s="104">
        <f t="shared" si="9"/>
        <v>0</v>
      </c>
    </row>
    <row r="52" spans="1:13" ht="15.75" customHeight="1" x14ac:dyDescent="0.25">
      <c r="A52" s="21" t="str">
        <f>MEMBRO!A7</f>
        <v>Aluno 06</v>
      </c>
      <c r="B52" s="22">
        <f>'Bonus Diário1'!D8*10</f>
        <v>0</v>
      </c>
      <c r="C52" s="22">
        <f>IF('Bonus Diário1'!D30*2&gt;10,10,'Bonus Diário1'!D30*2)</f>
        <v>0</v>
      </c>
      <c r="D52" s="22">
        <f>IF('Bonus Diário1'!D52*2&gt;10,10,'Bonus Diário1'!D52*2)</f>
        <v>0</v>
      </c>
      <c r="E52" s="22">
        <f>IF('Bonus Diário1'!D74*2&gt;10,10,'Bonus Diário1'!D74*2)</f>
        <v>0</v>
      </c>
      <c r="F52" s="22">
        <f>IF('Bonus Diário1'!D96*2&gt;10,10,'Bonus Diário1'!D96*2)</f>
        <v>0</v>
      </c>
      <c r="G52" s="23">
        <f>'Bonus Diário_Penas'!D8*10</f>
        <v>0</v>
      </c>
      <c r="H52" s="23">
        <f>'Bonus Diário_Penas'!D30*2</f>
        <v>0</v>
      </c>
      <c r="I52" s="23">
        <f>'Bonus Diário_Penas'!D52*2</f>
        <v>0</v>
      </c>
      <c r="J52" s="23">
        <f>'Bonus Diário_Penas'!D74*2</f>
        <v>0</v>
      </c>
      <c r="K52" s="158">
        <f>'Bonus Diário_Penas'!D96*2</f>
        <v>0</v>
      </c>
      <c r="L52" s="25">
        <f t="shared" si="8"/>
        <v>0</v>
      </c>
      <c r="M52" s="104">
        <f t="shared" si="9"/>
        <v>0</v>
      </c>
    </row>
    <row r="53" spans="1:13" ht="15.75" customHeight="1" x14ac:dyDescent="0.25">
      <c r="A53" s="21" t="str">
        <f>MEMBRO!A8</f>
        <v>Aluno 07</v>
      </c>
      <c r="B53" s="22">
        <f>'Bonus Diário1'!D9*10</f>
        <v>0</v>
      </c>
      <c r="C53" s="22">
        <f>IF('Bonus Diário1'!D31*2&gt;10,10,'Bonus Diário1'!D31*2)</f>
        <v>0</v>
      </c>
      <c r="D53" s="22">
        <f>IF('Bonus Diário1'!D53*2&gt;10,10,'Bonus Diário1'!D53*2)</f>
        <v>0</v>
      </c>
      <c r="E53" s="22">
        <f>IF('Bonus Diário1'!D75*2&gt;10,10,'Bonus Diário1'!D75*2)</f>
        <v>0</v>
      </c>
      <c r="F53" s="22">
        <f>IF('Bonus Diário1'!D97*2&gt;10,10,'Bonus Diário1'!D97*2)</f>
        <v>0</v>
      </c>
      <c r="G53" s="23">
        <f>'Bonus Diário_Penas'!D9*10</f>
        <v>0</v>
      </c>
      <c r="H53" s="23">
        <f>'Bonus Diário_Penas'!D31*2</f>
        <v>0</v>
      </c>
      <c r="I53" s="23">
        <f>'Bonus Diário_Penas'!D53*2</f>
        <v>0</v>
      </c>
      <c r="J53" s="23">
        <f>'Bonus Diário_Penas'!D75*2</f>
        <v>0</v>
      </c>
      <c r="K53" s="158">
        <f>'Bonus Diário_Penas'!D97*2</f>
        <v>0</v>
      </c>
      <c r="L53" s="25">
        <f t="shared" si="8"/>
        <v>0</v>
      </c>
      <c r="M53" s="104">
        <f t="shared" si="9"/>
        <v>0</v>
      </c>
    </row>
    <row r="54" spans="1:13" ht="15.75" customHeight="1" x14ac:dyDescent="0.25">
      <c r="A54" s="21" t="str">
        <f>MEMBRO!A9</f>
        <v>Aluno 08</v>
      </c>
      <c r="B54" s="22">
        <f>'Bonus Diário1'!D10*10</f>
        <v>0</v>
      </c>
      <c r="C54" s="22">
        <f>IF('Bonus Diário1'!D32*2&gt;10,10,'Bonus Diário1'!D32*2)</f>
        <v>0</v>
      </c>
      <c r="D54" s="22">
        <f>IF('Bonus Diário1'!D54*2&gt;10,10,'Bonus Diário1'!D54*2)</f>
        <v>0</v>
      </c>
      <c r="E54" s="22">
        <f>IF('Bonus Diário1'!D76*2&gt;10,10,'Bonus Diário1'!D76*2)</f>
        <v>0</v>
      </c>
      <c r="F54" s="22">
        <f>IF('Bonus Diário1'!D98*2&gt;10,10,'Bonus Diário1'!D98*2)</f>
        <v>0</v>
      </c>
      <c r="G54" s="23">
        <f>'Bonus Diário_Penas'!D10*10</f>
        <v>0</v>
      </c>
      <c r="H54" s="23">
        <f>'Bonus Diário_Penas'!D32*2</f>
        <v>0</v>
      </c>
      <c r="I54" s="23">
        <f>'Bonus Diário_Penas'!D54*2</f>
        <v>0</v>
      </c>
      <c r="J54" s="23">
        <f>'Bonus Diário_Penas'!D76*2</f>
        <v>0</v>
      </c>
      <c r="K54" s="158">
        <f>'Bonus Diário_Penas'!D98*2</f>
        <v>0</v>
      </c>
      <c r="L54" s="25">
        <f t="shared" si="8"/>
        <v>0</v>
      </c>
      <c r="M54" s="104">
        <f t="shared" si="9"/>
        <v>0</v>
      </c>
    </row>
    <row r="55" spans="1:13" ht="15.75" customHeight="1" x14ac:dyDescent="0.25">
      <c r="A55" s="21" t="str">
        <f>MEMBRO!A10</f>
        <v>Aluno 09</v>
      </c>
      <c r="B55" s="22">
        <f>'Bonus Diário1'!D11*10</f>
        <v>0</v>
      </c>
      <c r="C55" s="22">
        <f>IF('Bonus Diário1'!D33*2&gt;10,10,'Bonus Diário1'!D33*2)</f>
        <v>0</v>
      </c>
      <c r="D55" s="22">
        <f>IF('Bonus Diário1'!D55*2&gt;10,10,'Bonus Diário1'!D55*2)</f>
        <v>0</v>
      </c>
      <c r="E55" s="22">
        <f>IF('Bonus Diário1'!D77*2&gt;10,10,'Bonus Diário1'!D77*2)</f>
        <v>0</v>
      </c>
      <c r="F55" s="22">
        <f>IF('Bonus Diário1'!D99*2&gt;10,10,'Bonus Diário1'!D99*2)</f>
        <v>0</v>
      </c>
      <c r="G55" s="23">
        <f>'Bonus Diário_Penas'!D11*10</f>
        <v>0</v>
      </c>
      <c r="H55" s="23">
        <f>'Bonus Diário_Penas'!D33*2</f>
        <v>0</v>
      </c>
      <c r="I55" s="23">
        <f>'Bonus Diário_Penas'!D55*2</f>
        <v>0</v>
      </c>
      <c r="J55" s="23">
        <f>'Bonus Diário_Penas'!D77*2</f>
        <v>0</v>
      </c>
      <c r="K55" s="158">
        <f>'Bonus Diário_Penas'!D99*2</f>
        <v>0</v>
      </c>
      <c r="L55" s="25">
        <f t="shared" si="8"/>
        <v>0</v>
      </c>
      <c r="M55" s="104">
        <f t="shared" si="9"/>
        <v>0</v>
      </c>
    </row>
    <row r="56" spans="1:13" ht="15.75" customHeight="1" x14ac:dyDescent="0.25">
      <c r="A56" s="21" t="str">
        <f>MEMBRO!A11</f>
        <v>Aluno 10</v>
      </c>
      <c r="B56" s="22">
        <f>'Bonus Diário1'!D12*10</f>
        <v>0</v>
      </c>
      <c r="C56" s="22">
        <f>IF('Bonus Diário1'!D34*2&gt;10,10,'Bonus Diário1'!D34*2)</f>
        <v>0</v>
      </c>
      <c r="D56" s="22">
        <f>IF('Bonus Diário1'!D56*2&gt;10,10,'Bonus Diário1'!D56*2)</f>
        <v>0</v>
      </c>
      <c r="E56" s="22">
        <f>IF('Bonus Diário1'!D78*2&gt;10,10,'Bonus Diário1'!D78*2)</f>
        <v>0</v>
      </c>
      <c r="F56" s="22">
        <f>IF('Bonus Diário1'!D100*2&gt;10,10,'Bonus Diário1'!D100*2)</f>
        <v>0</v>
      </c>
      <c r="G56" s="23">
        <f>'Bonus Diário_Penas'!D12*10</f>
        <v>0</v>
      </c>
      <c r="H56" s="23">
        <f>'Bonus Diário_Penas'!D34*2</f>
        <v>0</v>
      </c>
      <c r="I56" s="23">
        <f>'Bonus Diário_Penas'!D56*2</f>
        <v>0</v>
      </c>
      <c r="J56" s="23">
        <f>'Bonus Diário_Penas'!D78*2</f>
        <v>0</v>
      </c>
      <c r="K56" s="158">
        <f>'Bonus Diário_Penas'!D100*2</f>
        <v>0</v>
      </c>
      <c r="L56" s="25">
        <f t="shared" si="8"/>
        <v>0</v>
      </c>
      <c r="M56" s="104">
        <f t="shared" si="9"/>
        <v>0</v>
      </c>
    </row>
    <row r="57" spans="1:13" ht="15.75" customHeight="1" x14ac:dyDescent="0.25">
      <c r="A57" s="21" t="str">
        <f>MEMBRO!A12</f>
        <v>Aluno 11</v>
      </c>
      <c r="B57" s="22">
        <f>'Bonus Diário1'!D13*10</f>
        <v>0</v>
      </c>
      <c r="C57" s="22">
        <f>IF('Bonus Diário1'!D35*2&gt;10,10,'Bonus Diário1'!D35*2)</f>
        <v>0</v>
      </c>
      <c r="D57" s="22">
        <f>IF('Bonus Diário1'!D57*2&gt;10,10,'Bonus Diário1'!D57*2)</f>
        <v>0</v>
      </c>
      <c r="E57" s="22">
        <f>IF('Bonus Diário1'!D79*2&gt;10,10,'Bonus Diário1'!D79*2)</f>
        <v>0</v>
      </c>
      <c r="F57" s="22">
        <f>IF('Bonus Diário1'!D101*2&gt;10,10,'Bonus Diário1'!D101*2)</f>
        <v>0</v>
      </c>
      <c r="G57" s="23">
        <f>'Bonus Diário_Penas'!D13*10</f>
        <v>0</v>
      </c>
      <c r="H57" s="23">
        <f>'Bonus Diário_Penas'!D35*2</f>
        <v>0</v>
      </c>
      <c r="I57" s="23">
        <f>'Bonus Diário_Penas'!D57*2</f>
        <v>0</v>
      </c>
      <c r="J57" s="23">
        <f>'Bonus Diário_Penas'!D79*2</f>
        <v>0</v>
      </c>
      <c r="K57" s="158">
        <f>'Bonus Diário_Penas'!D101*2</f>
        <v>0</v>
      </c>
      <c r="L57" s="25">
        <f t="shared" si="8"/>
        <v>0</v>
      </c>
      <c r="M57" s="104">
        <f t="shared" si="9"/>
        <v>0</v>
      </c>
    </row>
    <row r="58" spans="1:13" ht="15.75" customHeight="1" x14ac:dyDescent="0.25">
      <c r="A58" s="21" t="str">
        <f>MEMBRO!A13</f>
        <v>Aluno 12</v>
      </c>
      <c r="B58" s="22">
        <f>'Bonus Diário1'!D14*10</f>
        <v>0</v>
      </c>
      <c r="C58" s="22">
        <f>IF('Bonus Diário1'!D36*2&gt;10,10,'Bonus Diário1'!D36*2)</f>
        <v>0</v>
      </c>
      <c r="D58" s="22">
        <f>IF('Bonus Diário1'!D58*2&gt;10,10,'Bonus Diário1'!D58*2)</f>
        <v>0</v>
      </c>
      <c r="E58" s="22">
        <f>IF('Bonus Diário1'!D80*2&gt;10,10,'Bonus Diário1'!D80*2)</f>
        <v>0</v>
      </c>
      <c r="F58" s="22">
        <f>IF('Bonus Diário1'!D102*2&gt;10,10,'Bonus Diário1'!D102*2)</f>
        <v>0</v>
      </c>
      <c r="G58" s="23">
        <f>'Bonus Diário_Penas'!D14*10</f>
        <v>0</v>
      </c>
      <c r="H58" s="23">
        <f>'Bonus Diário_Penas'!D36*2</f>
        <v>0</v>
      </c>
      <c r="I58" s="23">
        <f>'Bonus Diário_Penas'!D58*2</f>
        <v>0</v>
      </c>
      <c r="J58" s="23">
        <f>'Bonus Diário_Penas'!D80*2</f>
        <v>0</v>
      </c>
      <c r="K58" s="158">
        <f>'Bonus Diário_Penas'!D102*2</f>
        <v>0</v>
      </c>
      <c r="L58" s="25">
        <f t="shared" si="8"/>
        <v>0</v>
      </c>
      <c r="M58" s="104">
        <f t="shared" si="9"/>
        <v>0</v>
      </c>
    </row>
    <row r="59" spans="1:13" ht="15.75" customHeight="1" x14ac:dyDescent="0.25">
      <c r="A59" s="21" t="str">
        <f>MEMBRO!A14</f>
        <v>Aluno 13</v>
      </c>
      <c r="B59" s="22">
        <f>'Bonus Diário1'!D15*10</f>
        <v>0</v>
      </c>
      <c r="C59" s="22">
        <f>IF('Bonus Diário1'!D37*2&gt;10,10,'Bonus Diário1'!D37*2)</f>
        <v>0</v>
      </c>
      <c r="D59" s="22">
        <f>IF('Bonus Diário1'!D59*2&gt;10,10,'Bonus Diário1'!D59*2)</f>
        <v>0</v>
      </c>
      <c r="E59" s="22">
        <f>IF('Bonus Diário1'!D81*2&gt;10,10,'Bonus Diário1'!D81*2)</f>
        <v>0</v>
      </c>
      <c r="F59" s="22">
        <f>IF('Bonus Diário1'!D103*2&gt;10,10,'Bonus Diário1'!D103*2)</f>
        <v>0</v>
      </c>
      <c r="G59" s="23">
        <f>'Bonus Diário_Penas'!D15*10</f>
        <v>0</v>
      </c>
      <c r="H59" s="23">
        <f>'Bonus Diário_Penas'!D37*2</f>
        <v>0</v>
      </c>
      <c r="I59" s="23">
        <f>'Bonus Diário_Penas'!D59*2</f>
        <v>0</v>
      </c>
      <c r="J59" s="23">
        <f>'Bonus Diário_Penas'!D81*2</f>
        <v>0</v>
      </c>
      <c r="K59" s="158">
        <f>'Bonus Diário_Penas'!D103*2</f>
        <v>0</v>
      </c>
      <c r="L59" s="25">
        <f t="shared" si="8"/>
        <v>0</v>
      </c>
      <c r="M59" s="104">
        <f t="shared" si="9"/>
        <v>0</v>
      </c>
    </row>
    <row r="60" spans="1:13" ht="15.75" customHeight="1" x14ac:dyDescent="0.25">
      <c r="A60" s="21" t="str">
        <f>MEMBRO!A15</f>
        <v>Aluno 14</v>
      </c>
      <c r="B60" s="22">
        <f>'Bonus Diário1'!D16*10</f>
        <v>0</v>
      </c>
      <c r="C60" s="22">
        <f>IF('Bonus Diário1'!D38*2&gt;10,10,'Bonus Diário1'!D38*2)</f>
        <v>0</v>
      </c>
      <c r="D60" s="22">
        <f>IF('Bonus Diário1'!D60*2&gt;10,10,'Bonus Diário1'!D60*2)</f>
        <v>0</v>
      </c>
      <c r="E60" s="22">
        <f>IF('Bonus Diário1'!D82*2&gt;10,10,'Bonus Diário1'!D82*2)</f>
        <v>0</v>
      </c>
      <c r="F60" s="22">
        <f>IF('Bonus Diário1'!D104*2&gt;10,10,'Bonus Diário1'!D104*2)</f>
        <v>0</v>
      </c>
      <c r="G60" s="23">
        <f>'Bonus Diário_Penas'!D16*10</f>
        <v>0</v>
      </c>
      <c r="H60" s="23">
        <f>'Bonus Diário_Penas'!D38*2</f>
        <v>0</v>
      </c>
      <c r="I60" s="23">
        <f>'Bonus Diário_Penas'!D60*2</f>
        <v>0</v>
      </c>
      <c r="J60" s="23">
        <f>'Bonus Diário_Penas'!D82*2</f>
        <v>0</v>
      </c>
      <c r="K60" s="158">
        <f>'Bonus Diário_Penas'!D104*2</f>
        <v>0</v>
      </c>
      <c r="L60" s="25">
        <f t="shared" si="8"/>
        <v>0</v>
      </c>
      <c r="M60" s="104">
        <f t="shared" si="9"/>
        <v>0</v>
      </c>
    </row>
    <row r="61" spans="1:13" ht="15.75" customHeight="1" x14ac:dyDescent="0.25">
      <c r="A61" s="21" t="str">
        <f>MEMBRO!A16</f>
        <v>Aluno 15</v>
      </c>
      <c r="B61" s="22">
        <f>'Bonus Diário1'!D17*10</f>
        <v>0</v>
      </c>
      <c r="C61" s="22">
        <f>IF('Bonus Diário1'!D39*2&gt;10,10,'Bonus Diário1'!D39*2)</f>
        <v>0</v>
      </c>
      <c r="D61" s="22">
        <f>IF('Bonus Diário1'!D61*2&gt;10,10,'Bonus Diário1'!D61*2)</f>
        <v>0</v>
      </c>
      <c r="E61" s="22">
        <f>IF('Bonus Diário1'!D83*2&gt;10,10,'Bonus Diário1'!D83*2)</f>
        <v>0</v>
      </c>
      <c r="F61" s="22">
        <f>IF('Bonus Diário1'!D105*2&gt;10,10,'Bonus Diário1'!D105*2)</f>
        <v>0</v>
      </c>
      <c r="G61" s="23">
        <f>'Bonus Diário_Penas'!D17*10</f>
        <v>0</v>
      </c>
      <c r="H61" s="23">
        <f>'Bonus Diário_Penas'!D39*2</f>
        <v>0</v>
      </c>
      <c r="I61" s="23">
        <f>'Bonus Diário_Penas'!D61*2</f>
        <v>0</v>
      </c>
      <c r="J61" s="23">
        <f>'Bonus Diário_Penas'!D83*2</f>
        <v>0</v>
      </c>
      <c r="K61" s="158">
        <f>'Bonus Diário_Penas'!D105*2</f>
        <v>0</v>
      </c>
      <c r="L61" s="25">
        <f t="shared" si="8"/>
        <v>0</v>
      </c>
      <c r="M61" s="104">
        <f t="shared" si="9"/>
        <v>0</v>
      </c>
    </row>
    <row r="62" spans="1:13" ht="15.75" customHeight="1" x14ac:dyDescent="0.25">
      <c r="A62" s="21" t="str">
        <f>MEMBRO!A17</f>
        <v>Aluno 16</v>
      </c>
      <c r="B62" s="22">
        <f>'Bonus Diário1'!D18*10</f>
        <v>0</v>
      </c>
      <c r="C62" s="22">
        <f>IF('Bonus Diário1'!D40*2&gt;10,10,'Bonus Diário1'!D40*2)</f>
        <v>0</v>
      </c>
      <c r="D62" s="22">
        <f>IF('Bonus Diário1'!D62*2&gt;10,10,'Bonus Diário1'!D62*2)</f>
        <v>0</v>
      </c>
      <c r="E62" s="22">
        <f>IF('Bonus Diário1'!D84*2&gt;10,10,'Bonus Diário1'!D84*2)</f>
        <v>0</v>
      </c>
      <c r="F62" s="22">
        <f>IF('Bonus Diário1'!D106*2&gt;10,10,'Bonus Diário1'!D106*2)</f>
        <v>0</v>
      </c>
      <c r="G62" s="23">
        <f>'Bonus Diário_Penas'!D18*10</f>
        <v>0</v>
      </c>
      <c r="H62" s="23">
        <f>'Bonus Diário_Penas'!D40*2</f>
        <v>0</v>
      </c>
      <c r="I62" s="23">
        <f>'Bonus Diário_Penas'!D62*2</f>
        <v>0</v>
      </c>
      <c r="J62" s="23">
        <f>'Bonus Diário_Penas'!D84*2</f>
        <v>0</v>
      </c>
      <c r="K62" s="158">
        <f>'Bonus Diário_Penas'!D106*2</f>
        <v>0</v>
      </c>
      <c r="L62" s="25">
        <f t="shared" si="8"/>
        <v>0</v>
      </c>
      <c r="M62" s="104">
        <f t="shared" si="9"/>
        <v>0</v>
      </c>
    </row>
    <row r="63" spans="1:13" ht="15.75" customHeight="1" x14ac:dyDescent="0.25">
      <c r="A63" s="21" t="str">
        <f>MEMBRO!A18</f>
        <v>Aluno 17</v>
      </c>
      <c r="B63" s="22">
        <f>'Bonus Diário1'!D19*10</f>
        <v>0</v>
      </c>
      <c r="C63" s="22">
        <f>IF('Bonus Diário1'!D41*2&gt;10,10,'Bonus Diário1'!D41*2)</f>
        <v>0</v>
      </c>
      <c r="D63" s="22">
        <f>IF('Bonus Diário1'!D63*2&gt;10,10,'Bonus Diário1'!D63*2)</f>
        <v>0</v>
      </c>
      <c r="E63" s="22">
        <f>IF('Bonus Diário1'!D85*2&gt;10,10,'Bonus Diário1'!D85*2)</f>
        <v>0</v>
      </c>
      <c r="F63" s="22">
        <f>IF('Bonus Diário1'!D107*2&gt;10,10,'Bonus Diário1'!D107*2)</f>
        <v>0</v>
      </c>
      <c r="G63" s="23">
        <f>'Bonus Diário_Penas'!D19*10</f>
        <v>0</v>
      </c>
      <c r="H63" s="23">
        <f>'Bonus Diário_Penas'!D41*2</f>
        <v>0</v>
      </c>
      <c r="I63" s="23">
        <f>'Bonus Diário_Penas'!D63*2</f>
        <v>0</v>
      </c>
      <c r="J63" s="23">
        <f>'Bonus Diário_Penas'!D85*2</f>
        <v>0</v>
      </c>
      <c r="K63" s="158">
        <f>'Bonus Diário_Penas'!D107*2</f>
        <v>0</v>
      </c>
      <c r="L63" s="25">
        <f t="shared" si="8"/>
        <v>0</v>
      </c>
      <c r="M63" s="104">
        <f t="shared" si="9"/>
        <v>0</v>
      </c>
    </row>
    <row r="64" spans="1:13" ht="15.75" customHeight="1" x14ac:dyDescent="0.25">
      <c r="A64" s="21" t="str">
        <f>MEMBRO!A19</f>
        <v>Aluno 18</v>
      </c>
      <c r="B64" s="22">
        <f>'Bonus Diário1'!D20*10</f>
        <v>0</v>
      </c>
      <c r="C64" s="22">
        <f>IF('Bonus Diário1'!D42*2&gt;10,10,'Bonus Diário1'!D42*2)</f>
        <v>0</v>
      </c>
      <c r="D64" s="22">
        <f>IF('Bonus Diário1'!D64*2&gt;10,10,'Bonus Diário1'!D64*2)</f>
        <v>0</v>
      </c>
      <c r="E64" s="22">
        <f>IF('Bonus Diário1'!D86*2&gt;10,10,'Bonus Diário1'!D86*2)</f>
        <v>0</v>
      </c>
      <c r="F64" s="22">
        <f>IF('Bonus Diário1'!D108*2&gt;10,10,'Bonus Diário1'!D108*2)</f>
        <v>0</v>
      </c>
      <c r="G64" s="23">
        <f>'Bonus Diário_Penas'!D20*10</f>
        <v>0</v>
      </c>
      <c r="H64" s="23">
        <f>'Bonus Diário_Penas'!D42*2</f>
        <v>0</v>
      </c>
      <c r="I64" s="23">
        <f>'Bonus Diário_Penas'!D64*2</f>
        <v>0</v>
      </c>
      <c r="J64" s="23">
        <f>'Bonus Diário_Penas'!D86*2</f>
        <v>0</v>
      </c>
      <c r="K64" s="158">
        <f>'Bonus Diário_Penas'!D108*2</f>
        <v>0</v>
      </c>
      <c r="L64" s="25">
        <f t="shared" si="8"/>
        <v>0</v>
      </c>
      <c r="M64" s="104">
        <f t="shared" si="9"/>
        <v>0</v>
      </c>
    </row>
    <row r="65" spans="1:13" ht="15.75" customHeight="1" x14ac:dyDescent="0.25">
      <c r="A65" s="21" t="str">
        <f>MEMBRO!A20</f>
        <v>Aluno 19</v>
      </c>
      <c r="B65" s="22">
        <f>'Bonus Diário1'!D21*10</f>
        <v>0</v>
      </c>
      <c r="C65" s="22">
        <f>IF('Bonus Diário1'!D43*2&gt;10,10,'Bonus Diário1'!D43*2)</f>
        <v>0</v>
      </c>
      <c r="D65" s="22">
        <f>IF('Bonus Diário1'!D65*2&gt;10,10,'Bonus Diário1'!D65*2)</f>
        <v>0</v>
      </c>
      <c r="E65" s="22">
        <f>IF('Bonus Diário1'!D87*2&gt;10,10,'Bonus Diário1'!D87*2)</f>
        <v>0</v>
      </c>
      <c r="F65" s="22">
        <f>IF('Bonus Diário1'!D109*2&gt;10,10,'Bonus Diário1'!D109*2)</f>
        <v>0</v>
      </c>
      <c r="G65" s="23">
        <f>'Bonus Diário_Penas'!D21*10</f>
        <v>0</v>
      </c>
      <c r="H65" s="23">
        <f>'Bonus Diário_Penas'!D43*2</f>
        <v>0</v>
      </c>
      <c r="I65" s="23">
        <f>'Bonus Diário_Penas'!D65*2</f>
        <v>0</v>
      </c>
      <c r="J65" s="23">
        <f>'Bonus Diário_Penas'!D87*2</f>
        <v>0</v>
      </c>
      <c r="K65" s="158">
        <f>'Bonus Diário_Penas'!D109*2</f>
        <v>0</v>
      </c>
      <c r="L65" s="25">
        <f t="shared" ref="L65:L66" si="10">(SUM(B65:F65)-SUM(G65:K65))</f>
        <v>0</v>
      </c>
      <c r="M65" s="104">
        <f t="shared" ref="M65:M66" si="11">IF(L65&gt;=34,3,IF(AND(L65&gt;=17,L65&lt;34),2,IF(AND(L65&gt;=5,L65&lt;17),1,0)))</f>
        <v>0</v>
      </c>
    </row>
    <row r="66" spans="1:13" ht="15.75" customHeight="1" thickBot="1" x14ac:dyDescent="0.3">
      <c r="A66" s="21" t="str">
        <f>MEMBRO!A21</f>
        <v>Aluno 20</v>
      </c>
      <c r="B66" s="22">
        <f>'Bonus Diário1'!D22*10</f>
        <v>0</v>
      </c>
      <c r="C66" s="22">
        <f>IF('Bonus Diário1'!D44*2&gt;10,10,'Bonus Diário1'!D44*2)</f>
        <v>0</v>
      </c>
      <c r="D66" s="22">
        <f>IF('Bonus Diário1'!D66*2&gt;10,10,'Bonus Diário1'!D66*2)</f>
        <v>0</v>
      </c>
      <c r="E66" s="22">
        <f>IF('Bonus Diário1'!D88*2&gt;10,10,'Bonus Diário1'!D88*2)</f>
        <v>0</v>
      </c>
      <c r="F66" s="22">
        <f>IF('Bonus Diário1'!D110*2&gt;10,10,'Bonus Diário1'!D110*2)</f>
        <v>0</v>
      </c>
      <c r="G66" s="23">
        <f>'Bonus Diário_Penas'!D22*10</f>
        <v>0</v>
      </c>
      <c r="H66" s="23">
        <f>'Bonus Diário_Penas'!D44*2</f>
        <v>0</v>
      </c>
      <c r="I66" s="23">
        <f>'Bonus Diário_Penas'!D66*2</f>
        <v>0</v>
      </c>
      <c r="J66" s="23">
        <f>'Bonus Diário_Penas'!D88*2</f>
        <v>0</v>
      </c>
      <c r="K66" s="158">
        <f>'Bonus Diário_Penas'!D110*2</f>
        <v>0</v>
      </c>
      <c r="L66" s="25">
        <f t="shared" si="10"/>
        <v>0</v>
      </c>
      <c r="M66" s="104">
        <f t="shared" si="11"/>
        <v>0</v>
      </c>
    </row>
    <row r="67" spans="1:13" ht="15.75" customHeight="1" x14ac:dyDescent="0.25">
      <c r="A67" s="287" t="s">
        <v>2</v>
      </c>
      <c r="B67" s="289" t="s">
        <v>57</v>
      </c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1"/>
    </row>
    <row r="68" spans="1:13" ht="15.75" customHeight="1" x14ac:dyDescent="0.25">
      <c r="A68" s="288"/>
      <c r="B68" s="19" t="s">
        <v>1</v>
      </c>
      <c r="C68" s="19" t="s">
        <v>10</v>
      </c>
      <c r="D68" s="19" t="s">
        <v>33</v>
      </c>
      <c r="E68" s="19" t="s">
        <v>34</v>
      </c>
      <c r="F68" s="19" t="s">
        <v>35</v>
      </c>
      <c r="G68" s="20" t="s">
        <v>28</v>
      </c>
      <c r="H68" s="20" t="s">
        <v>3</v>
      </c>
      <c r="I68" s="20" t="s">
        <v>37</v>
      </c>
      <c r="J68" s="20" t="s">
        <v>36</v>
      </c>
      <c r="K68" s="157" t="s">
        <v>105</v>
      </c>
      <c r="L68" s="24" t="s">
        <v>53</v>
      </c>
      <c r="M68" s="163" t="s">
        <v>54</v>
      </c>
    </row>
    <row r="69" spans="1:13" ht="15.75" customHeight="1" x14ac:dyDescent="0.25">
      <c r="A69" s="21" t="str">
        <f>MEMBRO!A2</f>
        <v>Aluno 01</v>
      </c>
      <c r="B69" s="22">
        <f>'Bonus Diário1'!E3*10</f>
        <v>0</v>
      </c>
      <c r="C69" s="22">
        <f>IF('Bonus Diário1'!E25*2&gt;10,10,'Bonus Diário1'!E25*2)</f>
        <v>0</v>
      </c>
      <c r="D69" s="22">
        <f>IF('Bonus Diário1'!E47*2&gt;10,10,'Bonus Diário1'!E47*2)</f>
        <v>0</v>
      </c>
      <c r="E69" s="22">
        <f>IF('Bonus Diário1'!E69*2&gt;10,10,'Bonus Diário1'!E69*2)</f>
        <v>0</v>
      </c>
      <c r="F69" s="22">
        <f>IF('Bonus Diário1'!E91*2&gt;10,10,'Bonus Diário1'!E91*2)</f>
        <v>0</v>
      </c>
      <c r="G69" s="23">
        <f>'Bonus Diário_Penas'!E3*10</f>
        <v>0</v>
      </c>
      <c r="H69" s="23">
        <f>'Bonus Diário_Penas'!E25*2</f>
        <v>0</v>
      </c>
      <c r="I69" s="23">
        <f>'Bonus Diário_Penas'!E47*2</f>
        <v>0</v>
      </c>
      <c r="J69" s="23">
        <f>'Bonus Diário_Penas'!E69*2</f>
        <v>0</v>
      </c>
      <c r="K69" s="158">
        <f>'Bonus Diário_Penas'!E91*2</f>
        <v>0</v>
      </c>
      <c r="L69" s="25">
        <f>(SUM(B69:F69)-SUM(G69:K69))</f>
        <v>0</v>
      </c>
      <c r="M69" s="104">
        <f>IF(L69&gt;=34,3,IF(AND(L69&gt;=17,L69&lt;34),2,IF(AND(L69&gt;=5,L69&lt;17),1,0)))</f>
        <v>0</v>
      </c>
    </row>
    <row r="70" spans="1:13" ht="15.75" customHeight="1" x14ac:dyDescent="0.25">
      <c r="A70" s="21" t="str">
        <f>MEMBRO!A3</f>
        <v>Aluno 02</v>
      </c>
      <c r="B70" s="22">
        <f>'Bonus Diário1'!E4*10</f>
        <v>0</v>
      </c>
      <c r="C70" s="22">
        <f>IF('Bonus Diário1'!E26*2&gt;10,10,'Bonus Diário1'!E26*2)</f>
        <v>0</v>
      </c>
      <c r="D70" s="22">
        <f>IF('Bonus Diário1'!E48*2&gt;10,10,'Bonus Diário1'!E48*2)</f>
        <v>0</v>
      </c>
      <c r="E70" s="22">
        <f>IF('Bonus Diário1'!E70*2&gt;10,10,'Bonus Diário1'!E70*2)</f>
        <v>0</v>
      </c>
      <c r="F70" s="22">
        <f>IF('Bonus Diário1'!E92*2&gt;10,10,'Bonus Diário1'!E92*2)</f>
        <v>0</v>
      </c>
      <c r="G70" s="23">
        <f>'Bonus Diário_Penas'!E4*10</f>
        <v>0</v>
      </c>
      <c r="H70" s="23">
        <f>'Bonus Diário_Penas'!E26*2</f>
        <v>0</v>
      </c>
      <c r="I70" s="23">
        <f>'Bonus Diário_Penas'!E48*2</f>
        <v>0</v>
      </c>
      <c r="J70" s="23">
        <f>'Bonus Diário_Penas'!E70*2</f>
        <v>0</v>
      </c>
      <c r="K70" s="158">
        <f>'Bonus Diário_Penas'!E92*2</f>
        <v>0</v>
      </c>
      <c r="L70" s="25">
        <f t="shared" ref="L70:L86" si="12">(SUM(B70:F70)-SUM(G70:K70))</f>
        <v>0</v>
      </c>
      <c r="M70" s="104">
        <f t="shared" ref="M70:M86" si="13">IF(L70&gt;=34,3,IF(AND(L70&gt;=17,L70&lt;34),2,IF(AND(L70&gt;=5,L70&lt;17),1,0)))</f>
        <v>0</v>
      </c>
    </row>
    <row r="71" spans="1:13" ht="15.75" customHeight="1" x14ac:dyDescent="0.25">
      <c r="A71" s="21" t="str">
        <f>MEMBRO!A4</f>
        <v>Aluno 03</v>
      </c>
      <c r="B71" s="22">
        <f>'Bonus Diário1'!E5*10</f>
        <v>0</v>
      </c>
      <c r="C71" s="22">
        <f>IF('Bonus Diário1'!E27*2&gt;10,10,'Bonus Diário1'!E27*2)</f>
        <v>0</v>
      </c>
      <c r="D71" s="22">
        <f>IF('Bonus Diário1'!E49*2&gt;10,10,'Bonus Diário1'!E49*2)</f>
        <v>0</v>
      </c>
      <c r="E71" s="22">
        <f>IF('Bonus Diário1'!E71*2&gt;10,10,'Bonus Diário1'!E71*2)</f>
        <v>0</v>
      </c>
      <c r="F71" s="22">
        <f>IF('Bonus Diário1'!E93*2&gt;10,10,'Bonus Diário1'!E93*2)</f>
        <v>0</v>
      </c>
      <c r="G71" s="23">
        <f>'Bonus Diário_Penas'!E5*10</f>
        <v>0</v>
      </c>
      <c r="H71" s="23">
        <f>'Bonus Diário_Penas'!E27*2</f>
        <v>0</v>
      </c>
      <c r="I71" s="23">
        <f>'Bonus Diário_Penas'!E49*2</f>
        <v>0</v>
      </c>
      <c r="J71" s="23">
        <f>'Bonus Diário_Penas'!E71*2</f>
        <v>0</v>
      </c>
      <c r="K71" s="158">
        <f>'Bonus Diário_Penas'!E93*2</f>
        <v>0</v>
      </c>
      <c r="L71" s="25">
        <f t="shared" si="12"/>
        <v>0</v>
      </c>
      <c r="M71" s="104">
        <f t="shared" si="13"/>
        <v>0</v>
      </c>
    </row>
    <row r="72" spans="1:13" ht="15.75" customHeight="1" x14ac:dyDescent="0.25">
      <c r="A72" s="21" t="str">
        <f>MEMBRO!A5</f>
        <v>Aluno 04</v>
      </c>
      <c r="B72" s="22">
        <f>'Bonus Diário1'!E6*10</f>
        <v>0</v>
      </c>
      <c r="C72" s="22">
        <f>IF('Bonus Diário1'!E28*2&gt;10,10,'Bonus Diário1'!E28*2)</f>
        <v>0</v>
      </c>
      <c r="D72" s="22">
        <f>IF('Bonus Diário1'!E50*2&gt;10,10,'Bonus Diário1'!E50*2)</f>
        <v>0</v>
      </c>
      <c r="E72" s="22">
        <f>IF('Bonus Diário1'!E72*2&gt;10,10,'Bonus Diário1'!E72*2)</f>
        <v>0</v>
      </c>
      <c r="F72" s="22">
        <f>IF('Bonus Diário1'!E94*2&gt;10,10,'Bonus Diário1'!E94*2)</f>
        <v>0</v>
      </c>
      <c r="G72" s="23">
        <f>'Bonus Diário_Penas'!E6*10</f>
        <v>0</v>
      </c>
      <c r="H72" s="23">
        <f>'Bonus Diário_Penas'!E28*2</f>
        <v>0</v>
      </c>
      <c r="I72" s="23">
        <f>'Bonus Diário_Penas'!E50*2</f>
        <v>0</v>
      </c>
      <c r="J72" s="23">
        <f>'Bonus Diário_Penas'!E72*2</f>
        <v>0</v>
      </c>
      <c r="K72" s="158">
        <f>'Bonus Diário_Penas'!E94*2</f>
        <v>0</v>
      </c>
      <c r="L72" s="25">
        <f t="shared" si="12"/>
        <v>0</v>
      </c>
      <c r="M72" s="104">
        <f t="shared" si="13"/>
        <v>0</v>
      </c>
    </row>
    <row r="73" spans="1:13" ht="15.75" customHeight="1" x14ac:dyDescent="0.25">
      <c r="A73" s="21" t="str">
        <f>MEMBRO!A6</f>
        <v>Aluno 05</v>
      </c>
      <c r="B73" s="22">
        <f>'Bonus Diário1'!E7*10</f>
        <v>0</v>
      </c>
      <c r="C73" s="22">
        <f>IF('Bonus Diário1'!E29*2&gt;10,10,'Bonus Diário1'!E29*2)</f>
        <v>0</v>
      </c>
      <c r="D73" s="22">
        <f>IF('Bonus Diário1'!E51*2&gt;10,10,'Bonus Diário1'!E51*2)</f>
        <v>0</v>
      </c>
      <c r="E73" s="22">
        <f>IF('Bonus Diário1'!E73*2&gt;10,10,'Bonus Diário1'!E73*2)</f>
        <v>0</v>
      </c>
      <c r="F73" s="22">
        <f>IF('Bonus Diário1'!E95*2&gt;10,10,'Bonus Diário1'!E95*2)</f>
        <v>0</v>
      </c>
      <c r="G73" s="23">
        <f>'Bonus Diário_Penas'!E7*10</f>
        <v>0</v>
      </c>
      <c r="H73" s="23">
        <f>'Bonus Diário_Penas'!E29*2</f>
        <v>0</v>
      </c>
      <c r="I73" s="23">
        <f>'Bonus Diário_Penas'!E51*2</f>
        <v>0</v>
      </c>
      <c r="J73" s="23">
        <f>'Bonus Diário_Penas'!E73*2</f>
        <v>0</v>
      </c>
      <c r="K73" s="158">
        <f>'Bonus Diário_Penas'!E95*2</f>
        <v>0</v>
      </c>
      <c r="L73" s="25">
        <f t="shared" si="12"/>
        <v>0</v>
      </c>
      <c r="M73" s="104">
        <f t="shared" si="13"/>
        <v>0</v>
      </c>
    </row>
    <row r="74" spans="1:13" ht="15.75" customHeight="1" x14ac:dyDescent="0.25">
      <c r="A74" s="21" t="str">
        <f>MEMBRO!A7</f>
        <v>Aluno 06</v>
      </c>
      <c r="B74" s="22">
        <f>'Bonus Diário1'!E8*10</f>
        <v>0</v>
      </c>
      <c r="C74" s="22">
        <f>IF('Bonus Diário1'!E30*2&gt;10,10,'Bonus Diário1'!E30*2)</f>
        <v>0</v>
      </c>
      <c r="D74" s="22">
        <f>IF('Bonus Diário1'!E52*2&gt;10,10,'Bonus Diário1'!E52*2)</f>
        <v>0</v>
      </c>
      <c r="E74" s="22">
        <f>IF('Bonus Diário1'!E74*2&gt;10,10,'Bonus Diário1'!E74*2)</f>
        <v>0</v>
      </c>
      <c r="F74" s="22">
        <f>IF('Bonus Diário1'!E96*2&gt;10,10,'Bonus Diário1'!E96*2)</f>
        <v>0</v>
      </c>
      <c r="G74" s="23">
        <f>'Bonus Diário_Penas'!E8*10</f>
        <v>0</v>
      </c>
      <c r="H74" s="23">
        <f>'Bonus Diário_Penas'!E30*2</f>
        <v>0</v>
      </c>
      <c r="I74" s="23">
        <f>'Bonus Diário_Penas'!E52*2</f>
        <v>0</v>
      </c>
      <c r="J74" s="23">
        <f>'Bonus Diário_Penas'!E74*2</f>
        <v>0</v>
      </c>
      <c r="K74" s="158">
        <f>'Bonus Diário_Penas'!E96*2</f>
        <v>0</v>
      </c>
      <c r="L74" s="25">
        <f t="shared" si="12"/>
        <v>0</v>
      </c>
      <c r="M74" s="104">
        <f t="shared" si="13"/>
        <v>0</v>
      </c>
    </row>
    <row r="75" spans="1:13" ht="15.75" customHeight="1" x14ac:dyDescent="0.25">
      <c r="A75" s="21" t="str">
        <f>MEMBRO!A8</f>
        <v>Aluno 07</v>
      </c>
      <c r="B75" s="22">
        <f>'Bonus Diário1'!E9*10</f>
        <v>0</v>
      </c>
      <c r="C75" s="22">
        <f>IF('Bonus Diário1'!E31*2&gt;10,10,'Bonus Diário1'!E31*2)</f>
        <v>0</v>
      </c>
      <c r="D75" s="22">
        <f>IF('Bonus Diário1'!E53*2&gt;10,10,'Bonus Diário1'!E53*2)</f>
        <v>0</v>
      </c>
      <c r="E75" s="22">
        <f>IF('Bonus Diário1'!E75*2&gt;10,10,'Bonus Diário1'!E75*2)</f>
        <v>0</v>
      </c>
      <c r="F75" s="22">
        <f>IF('Bonus Diário1'!E97*2&gt;10,10,'Bonus Diário1'!E97*2)</f>
        <v>0</v>
      </c>
      <c r="G75" s="23">
        <f>'Bonus Diário_Penas'!E9*10</f>
        <v>0</v>
      </c>
      <c r="H75" s="23">
        <f>'Bonus Diário_Penas'!E31*2</f>
        <v>0</v>
      </c>
      <c r="I75" s="23">
        <f>'Bonus Diário_Penas'!E53*2</f>
        <v>0</v>
      </c>
      <c r="J75" s="23">
        <f>'Bonus Diário_Penas'!E75*2</f>
        <v>0</v>
      </c>
      <c r="K75" s="158">
        <f>'Bonus Diário_Penas'!E97*2</f>
        <v>0</v>
      </c>
      <c r="L75" s="25">
        <f t="shared" si="12"/>
        <v>0</v>
      </c>
      <c r="M75" s="104">
        <f t="shared" si="13"/>
        <v>0</v>
      </c>
    </row>
    <row r="76" spans="1:13" ht="15.75" customHeight="1" x14ac:dyDescent="0.25">
      <c r="A76" s="21" t="str">
        <f>MEMBRO!A9</f>
        <v>Aluno 08</v>
      </c>
      <c r="B76" s="22">
        <f>'Bonus Diário1'!E10*10</f>
        <v>0</v>
      </c>
      <c r="C76" s="22">
        <f>IF('Bonus Diário1'!E32*2&gt;10,10,'Bonus Diário1'!E32*2)</f>
        <v>0</v>
      </c>
      <c r="D76" s="22">
        <f>IF('Bonus Diário1'!E54*2&gt;10,10,'Bonus Diário1'!E54*2)</f>
        <v>0</v>
      </c>
      <c r="E76" s="22">
        <f>IF('Bonus Diário1'!E76*2&gt;10,10,'Bonus Diário1'!E76*2)</f>
        <v>0</v>
      </c>
      <c r="F76" s="22">
        <f>IF('Bonus Diário1'!E98*2&gt;10,10,'Bonus Diário1'!E98*2)</f>
        <v>0</v>
      </c>
      <c r="G76" s="23">
        <f>'Bonus Diário_Penas'!E10*10</f>
        <v>0</v>
      </c>
      <c r="H76" s="23">
        <f>'Bonus Diário_Penas'!E32*2</f>
        <v>0</v>
      </c>
      <c r="I76" s="23">
        <f>'Bonus Diário_Penas'!E54*2</f>
        <v>0</v>
      </c>
      <c r="J76" s="23">
        <f>'Bonus Diário_Penas'!E76*2</f>
        <v>0</v>
      </c>
      <c r="K76" s="158">
        <f>'Bonus Diário_Penas'!E98*2</f>
        <v>0</v>
      </c>
      <c r="L76" s="25">
        <f t="shared" si="12"/>
        <v>0</v>
      </c>
      <c r="M76" s="104">
        <f t="shared" si="13"/>
        <v>0</v>
      </c>
    </row>
    <row r="77" spans="1:13" ht="15.75" customHeight="1" x14ac:dyDescent="0.25">
      <c r="A77" s="21" t="str">
        <f>MEMBRO!A10</f>
        <v>Aluno 09</v>
      </c>
      <c r="B77" s="22">
        <f>'Bonus Diário1'!E11*10</f>
        <v>0</v>
      </c>
      <c r="C77" s="22">
        <f>IF('Bonus Diário1'!E33*2&gt;10,10,'Bonus Diário1'!E33*2)</f>
        <v>0</v>
      </c>
      <c r="D77" s="22">
        <f>IF('Bonus Diário1'!E55*2&gt;10,10,'Bonus Diário1'!E55*2)</f>
        <v>0</v>
      </c>
      <c r="E77" s="22">
        <f>IF('Bonus Diário1'!E77*2&gt;10,10,'Bonus Diário1'!E77*2)</f>
        <v>0</v>
      </c>
      <c r="F77" s="22">
        <f>IF('Bonus Diário1'!E99*2&gt;10,10,'Bonus Diário1'!E99*2)</f>
        <v>0</v>
      </c>
      <c r="G77" s="23">
        <f>'Bonus Diário_Penas'!E11*10</f>
        <v>0</v>
      </c>
      <c r="H77" s="23">
        <f>'Bonus Diário_Penas'!E33*2</f>
        <v>0</v>
      </c>
      <c r="I77" s="23">
        <f>'Bonus Diário_Penas'!E55*2</f>
        <v>0</v>
      </c>
      <c r="J77" s="23">
        <f>'Bonus Diário_Penas'!E77*2</f>
        <v>0</v>
      </c>
      <c r="K77" s="158">
        <f>'Bonus Diário_Penas'!E99*2</f>
        <v>0</v>
      </c>
      <c r="L77" s="25">
        <f t="shared" si="12"/>
        <v>0</v>
      </c>
      <c r="M77" s="104">
        <f t="shared" si="13"/>
        <v>0</v>
      </c>
    </row>
    <row r="78" spans="1:13" ht="15.75" customHeight="1" x14ac:dyDescent="0.25">
      <c r="A78" s="21" t="str">
        <f>MEMBRO!A11</f>
        <v>Aluno 10</v>
      </c>
      <c r="B78" s="22">
        <f>'Bonus Diário1'!E12*10</f>
        <v>0</v>
      </c>
      <c r="C78" s="22">
        <f>IF('Bonus Diário1'!E34*2&gt;10,10,'Bonus Diário1'!E34*2)</f>
        <v>0</v>
      </c>
      <c r="D78" s="22">
        <f>IF('Bonus Diário1'!E56*2&gt;10,10,'Bonus Diário1'!E56*2)</f>
        <v>0</v>
      </c>
      <c r="E78" s="22">
        <f>IF('Bonus Diário1'!E78*2&gt;10,10,'Bonus Diário1'!E78*2)</f>
        <v>0</v>
      </c>
      <c r="F78" s="22">
        <f>IF('Bonus Diário1'!E100*2&gt;10,10,'Bonus Diário1'!E100*2)</f>
        <v>0</v>
      </c>
      <c r="G78" s="23">
        <f>'Bonus Diário_Penas'!E12*10</f>
        <v>0</v>
      </c>
      <c r="H78" s="23">
        <f>'Bonus Diário_Penas'!E34*2</f>
        <v>0</v>
      </c>
      <c r="I78" s="23">
        <f>'Bonus Diário_Penas'!E56*2</f>
        <v>0</v>
      </c>
      <c r="J78" s="23">
        <f>'Bonus Diário_Penas'!E78*2</f>
        <v>0</v>
      </c>
      <c r="K78" s="158">
        <f>'Bonus Diário_Penas'!E100*2</f>
        <v>0</v>
      </c>
      <c r="L78" s="25">
        <f t="shared" si="12"/>
        <v>0</v>
      </c>
      <c r="M78" s="104">
        <f t="shared" si="13"/>
        <v>0</v>
      </c>
    </row>
    <row r="79" spans="1:13" ht="15.75" customHeight="1" x14ac:dyDescent="0.25">
      <c r="A79" s="21" t="str">
        <f>MEMBRO!A12</f>
        <v>Aluno 11</v>
      </c>
      <c r="B79" s="22">
        <f>'Bonus Diário1'!E13*10</f>
        <v>0</v>
      </c>
      <c r="C79" s="22">
        <f>IF('Bonus Diário1'!E35*2&gt;10,10,'Bonus Diário1'!E35*2)</f>
        <v>0</v>
      </c>
      <c r="D79" s="22">
        <f>IF('Bonus Diário1'!E57*2&gt;10,10,'Bonus Diário1'!E57*2)</f>
        <v>0</v>
      </c>
      <c r="E79" s="22">
        <f>IF('Bonus Diário1'!E79*2&gt;10,10,'Bonus Diário1'!E79*2)</f>
        <v>0</v>
      </c>
      <c r="F79" s="22">
        <f>IF('Bonus Diário1'!E101*2&gt;10,10,'Bonus Diário1'!E101*2)</f>
        <v>0</v>
      </c>
      <c r="G79" s="23">
        <f>'Bonus Diário_Penas'!E13*10</f>
        <v>0</v>
      </c>
      <c r="H79" s="23">
        <f>'Bonus Diário_Penas'!E35*2</f>
        <v>0</v>
      </c>
      <c r="I79" s="23">
        <f>'Bonus Diário_Penas'!E57*2</f>
        <v>0</v>
      </c>
      <c r="J79" s="23">
        <f>'Bonus Diário_Penas'!E79*2</f>
        <v>0</v>
      </c>
      <c r="K79" s="158">
        <f>'Bonus Diário_Penas'!E101*2</f>
        <v>0</v>
      </c>
      <c r="L79" s="25">
        <f t="shared" si="12"/>
        <v>0</v>
      </c>
      <c r="M79" s="104">
        <f t="shared" si="13"/>
        <v>0</v>
      </c>
    </row>
    <row r="80" spans="1:13" ht="15.75" customHeight="1" x14ac:dyDescent="0.25">
      <c r="A80" s="21" t="str">
        <f>MEMBRO!A13</f>
        <v>Aluno 12</v>
      </c>
      <c r="B80" s="22">
        <f>'Bonus Diário1'!E14*10</f>
        <v>0</v>
      </c>
      <c r="C80" s="22">
        <f>IF('Bonus Diário1'!E36*2&gt;10,10,'Bonus Diário1'!E36*2)</f>
        <v>0</v>
      </c>
      <c r="D80" s="22">
        <f>IF('Bonus Diário1'!E58*2&gt;10,10,'Bonus Diário1'!E58*2)</f>
        <v>0</v>
      </c>
      <c r="E80" s="22">
        <f>IF('Bonus Diário1'!E80*2&gt;10,10,'Bonus Diário1'!E80*2)</f>
        <v>0</v>
      </c>
      <c r="F80" s="22">
        <f>IF('Bonus Diário1'!E102*2&gt;10,10,'Bonus Diário1'!E102*2)</f>
        <v>0</v>
      </c>
      <c r="G80" s="23">
        <f>'Bonus Diário_Penas'!E14*10</f>
        <v>0</v>
      </c>
      <c r="H80" s="23">
        <f>'Bonus Diário_Penas'!E36*2</f>
        <v>0</v>
      </c>
      <c r="I80" s="23">
        <f>'Bonus Diário_Penas'!E58*2</f>
        <v>0</v>
      </c>
      <c r="J80" s="23">
        <f>'Bonus Diário_Penas'!E80*2</f>
        <v>0</v>
      </c>
      <c r="K80" s="158">
        <f>'Bonus Diário_Penas'!E102*2</f>
        <v>0</v>
      </c>
      <c r="L80" s="25">
        <f t="shared" si="12"/>
        <v>0</v>
      </c>
      <c r="M80" s="104">
        <f t="shared" si="13"/>
        <v>0</v>
      </c>
    </row>
    <row r="81" spans="1:13" ht="15.75" customHeight="1" x14ac:dyDescent="0.25">
      <c r="A81" s="21" t="str">
        <f>MEMBRO!A14</f>
        <v>Aluno 13</v>
      </c>
      <c r="B81" s="22">
        <f>'Bonus Diário1'!E15*10</f>
        <v>0</v>
      </c>
      <c r="C81" s="22">
        <f>IF('Bonus Diário1'!E37*2&gt;10,10,'Bonus Diário1'!E37*2)</f>
        <v>0</v>
      </c>
      <c r="D81" s="22">
        <f>IF('Bonus Diário1'!E59*2&gt;10,10,'Bonus Diário1'!E59*2)</f>
        <v>0</v>
      </c>
      <c r="E81" s="22">
        <f>IF('Bonus Diário1'!E81*2&gt;10,10,'Bonus Diário1'!E81*2)</f>
        <v>0</v>
      </c>
      <c r="F81" s="22">
        <f>IF('Bonus Diário1'!E103*2&gt;10,10,'Bonus Diário1'!E103*2)</f>
        <v>0</v>
      </c>
      <c r="G81" s="23">
        <f>'Bonus Diário_Penas'!E15*10</f>
        <v>0</v>
      </c>
      <c r="H81" s="23">
        <f>'Bonus Diário_Penas'!E37*2</f>
        <v>0</v>
      </c>
      <c r="I81" s="23">
        <f>'Bonus Diário_Penas'!E59*2</f>
        <v>0</v>
      </c>
      <c r="J81" s="23">
        <f>'Bonus Diário_Penas'!E81*2</f>
        <v>0</v>
      </c>
      <c r="K81" s="158">
        <f>'Bonus Diário_Penas'!E103*2</f>
        <v>0</v>
      </c>
      <c r="L81" s="25">
        <f t="shared" si="12"/>
        <v>0</v>
      </c>
      <c r="M81" s="104">
        <f t="shared" si="13"/>
        <v>0</v>
      </c>
    </row>
    <row r="82" spans="1:13" ht="15.75" customHeight="1" x14ac:dyDescent="0.25">
      <c r="A82" s="21" t="str">
        <f>MEMBRO!A15</f>
        <v>Aluno 14</v>
      </c>
      <c r="B82" s="22">
        <f>'Bonus Diário1'!E16*10</f>
        <v>0</v>
      </c>
      <c r="C82" s="22">
        <f>IF('Bonus Diário1'!E38*2&gt;10,10,'Bonus Diário1'!E38*2)</f>
        <v>0</v>
      </c>
      <c r="D82" s="22">
        <f>IF('Bonus Diário1'!E60*2&gt;10,10,'Bonus Diário1'!E60*2)</f>
        <v>0</v>
      </c>
      <c r="E82" s="22">
        <f>IF('Bonus Diário1'!E82*2&gt;10,10,'Bonus Diário1'!E82*2)</f>
        <v>0</v>
      </c>
      <c r="F82" s="22">
        <f>IF('Bonus Diário1'!E104*2&gt;10,10,'Bonus Diário1'!E104*2)</f>
        <v>0</v>
      </c>
      <c r="G82" s="23">
        <f>'Bonus Diário_Penas'!E16*10</f>
        <v>0</v>
      </c>
      <c r="H82" s="23">
        <f>'Bonus Diário_Penas'!E38*2</f>
        <v>0</v>
      </c>
      <c r="I82" s="23">
        <f>'Bonus Diário_Penas'!E60*2</f>
        <v>0</v>
      </c>
      <c r="J82" s="23">
        <f>'Bonus Diário_Penas'!E82*2</f>
        <v>0</v>
      </c>
      <c r="K82" s="158">
        <f>'Bonus Diário_Penas'!E104*2</f>
        <v>0</v>
      </c>
      <c r="L82" s="25">
        <f t="shared" si="12"/>
        <v>0</v>
      </c>
      <c r="M82" s="104">
        <f t="shared" si="13"/>
        <v>0</v>
      </c>
    </row>
    <row r="83" spans="1:13" ht="15.75" customHeight="1" x14ac:dyDescent="0.25">
      <c r="A83" s="21" t="str">
        <f>MEMBRO!A16</f>
        <v>Aluno 15</v>
      </c>
      <c r="B83" s="22">
        <f>'Bonus Diário1'!E17*10</f>
        <v>0</v>
      </c>
      <c r="C83" s="22">
        <f>IF('Bonus Diário1'!E39*2&gt;10,10,'Bonus Diário1'!E39*2)</f>
        <v>0</v>
      </c>
      <c r="D83" s="22">
        <f>IF('Bonus Diário1'!E61*2&gt;10,10,'Bonus Diário1'!E61*2)</f>
        <v>0</v>
      </c>
      <c r="E83" s="22">
        <f>IF('Bonus Diário1'!E83*2&gt;10,10,'Bonus Diário1'!E83*2)</f>
        <v>0</v>
      </c>
      <c r="F83" s="22">
        <f>IF('Bonus Diário1'!E105*2&gt;10,10,'Bonus Diário1'!E105*2)</f>
        <v>0</v>
      </c>
      <c r="G83" s="23">
        <f>'Bonus Diário_Penas'!E17*10</f>
        <v>0</v>
      </c>
      <c r="H83" s="23">
        <f>'Bonus Diário_Penas'!E39*2</f>
        <v>0</v>
      </c>
      <c r="I83" s="23">
        <f>'Bonus Diário_Penas'!E61*2</f>
        <v>0</v>
      </c>
      <c r="J83" s="23">
        <f>'Bonus Diário_Penas'!E83*2</f>
        <v>0</v>
      </c>
      <c r="K83" s="158">
        <f>'Bonus Diário_Penas'!E105*2</f>
        <v>0</v>
      </c>
      <c r="L83" s="25">
        <f t="shared" si="12"/>
        <v>0</v>
      </c>
      <c r="M83" s="104">
        <f t="shared" si="13"/>
        <v>0</v>
      </c>
    </row>
    <row r="84" spans="1:13" ht="15.75" customHeight="1" x14ac:dyDescent="0.25">
      <c r="A84" s="21" t="str">
        <f>MEMBRO!A17</f>
        <v>Aluno 16</v>
      </c>
      <c r="B84" s="22">
        <f>'Bonus Diário1'!E18*10</f>
        <v>0</v>
      </c>
      <c r="C84" s="22">
        <f>IF('Bonus Diário1'!E40*2&gt;10,10,'Bonus Diário1'!E40*2)</f>
        <v>0</v>
      </c>
      <c r="D84" s="22">
        <f>IF('Bonus Diário1'!E62*2&gt;10,10,'Bonus Diário1'!E62*2)</f>
        <v>0</v>
      </c>
      <c r="E84" s="22">
        <f>IF('Bonus Diário1'!E84*2&gt;10,10,'Bonus Diário1'!E84*2)</f>
        <v>0</v>
      </c>
      <c r="F84" s="22">
        <f>IF('Bonus Diário1'!E106*2&gt;10,10,'Bonus Diário1'!E106*2)</f>
        <v>0</v>
      </c>
      <c r="G84" s="23">
        <f>'Bonus Diário_Penas'!E18*10</f>
        <v>0</v>
      </c>
      <c r="H84" s="23">
        <f>'Bonus Diário_Penas'!E40*2</f>
        <v>0</v>
      </c>
      <c r="I84" s="23">
        <f>'Bonus Diário_Penas'!E62*2</f>
        <v>0</v>
      </c>
      <c r="J84" s="23">
        <f>'Bonus Diário_Penas'!E84*2</f>
        <v>0</v>
      </c>
      <c r="K84" s="158">
        <f>'Bonus Diário_Penas'!E106*2</f>
        <v>0</v>
      </c>
      <c r="L84" s="25">
        <f t="shared" si="12"/>
        <v>0</v>
      </c>
      <c r="M84" s="104">
        <f t="shared" si="13"/>
        <v>0</v>
      </c>
    </row>
    <row r="85" spans="1:13" ht="15.75" customHeight="1" x14ac:dyDescent="0.25">
      <c r="A85" s="21" t="str">
        <f>MEMBRO!A18</f>
        <v>Aluno 17</v>
      </c>
      <c r="B85" s="22">
        <f>'Bonus Diário1'!E19*10</f>
        <v>0</v>
      </c>
      <c r="C85" s="22">
        <f>IF('Bonus Diário1'!E41*2&gt;10,10,'Bonus Diário1'!E41*2)</f>
        <v>0</v>
      </c>
      <c r="D85" s="22">
        <f>IF('Bonus Diário1'!E63*2&gt;10,10,'Bonus Diário1'!E63*2)</f>
        <v>0</v>
      </c>
      <c r="E85" s="22">
        <f>IF('Bonus Diário1'!E85*2&gt;10,10,'Bonus Diário1'!E85*2)</f>
        <v>0</v>
      </c>
      <c r="F85" s="22">
        <f>IF('Bonus Diário1'!E107*2&gt;10,10,'Bonus Diário1'!E107*2)</f>
        <v>0</v>
      </c>
      <c r="G85" s="23">
        <f>'Bonus Diário_Penas'!E19*10</f>
        <v>0</v>
      </c>
      <c r="H85" s="23">
        <f>'Bonus Diário_Penas'!E41*2</f>
        <v>0</v>
      </c>
      <c r="I85" s="23">
        <f>'Bonus Diário_Penas'!E63*2</f>
        <v>0</v>
      </c>
      <c r="J85" s="23">
        <f>'Bonus Diário_Penas'!E85*2</f>
        <v>0</v>
      </c>
      <c r="K85" s="158">
        <f>'Bonus Diário_Penas'!E107*2</f>
        <v>0</v>
      </c>
      <c r="L85" s="25">
        <f t="shared" si="12"/>
        <v>0</v>
      </c>
      <c r="M85" s="104">
        <f t="shared" si="13"/>
        <v>0</v>
      </c>
    </row>
    <row r="86" spans="1:13" ht="15.75" customHeight="1" x14ac:dyDescent="0.25">
      <c r="A86" s="21" t="str">
        <f>MEMBRO!A19</f>
        <v>Aluno 18</v>
      </c>
      <c r="B86" s="22">
        <f>'Bonus Diário1'!E20*10</f>
        <v>0</v>
      </c>
      <c r="C86" s="22">
        <f>IF('Bonus Diário1'!E42*2&gt;10,10,'Bonus Diário1'!E42*2)</f>
        <v>0</v>
      </c>
      <c r="D86" s="22">
        <f>IF('Bonus Diário1'!E64*2&gt;10,10,'Bonus Diário1'!E64*2)</f>
        <v>0</v>
      </c>
      <c r="E86" s="22">
        <f>IF('Bonus Diário1'!E86*2&gt;10,10,'Bonus Diário1'!E86*2)</f>
        <v>0</v>
      </c>
      <c r="F86" s="22">
        <f>IF('Bonus Diário1'!E108*2&gt;10,10,'Bonus Diário1'!E108*2)</f>
        <v>0</v>
      </c>
      <c r="G86" s="23">
        <f>'Bonus Diário_Penas'!E20*10</f>
        <v>0</v>
      </c>
      <c r="H86" s="23">
        <f>'Bonus Diário_Penas'!E42*2</f>
        <v>0</v>
      </c>
      <c r="I86" s="23">
        <f>'Bonus Diário_Penas'!E64*2</f>
        <v>0</v>
      </c>
      <c r="J86" s="23">
        <f>'Bonus Diário_Penas'!E86*2</f>
        <v>0</v>
      </c>
      <c r="K86" s="158">
        <f>'Bonus Diário_Penas'!E108*2</f>
        <v>0</v>
      </c>
      <c r="L86" s="25">
        <f t="shared" si="12"/>
        <v>0</v>
      </c>
      <c r="M86" s="104">
        <f t="shared" si="13"/>
        <v>0</v>
      </c>
    </row>
    <row r="87" spans="1:13" ht="15.75" customHeight="1" x14ac:dyDescent="0.25">
      <c r="A87" s="21" t="str">
        <f>MEMBRO!A20</f>
        <v>Aluno 19</v>
      </c>
      <c r="B87" s="22">
        <f>'Bonus Diário1'!E21*10</f>
        <v>0</v>
      </c>
      <c r="C87" s="22">
        <f>IF('Bonus Diário1'!E43*2&gt;10,10,'Bonus Diário1'!E43*2)</f>
        <v>0</v>
      </c>
      <c r="D87" s="22">
        <f>IF('Bonus Diário1'!E65*2&gt;10,10,'Bonus Diário1'!E65*2)</f>
        <v>0</v>
      </c>
      <c r="E87" s="22">
        <f>IF('Bonus Diário1'!E87*2&gt;10,10,'Bonus Diário1'!E87*2)</f>
        <v>0</v>
      </c>
      <c r="F87" s="22">
        <f>IF('Bonus Diário1'!E109*2&gt;10,10,'Bonus Diário1'!E109*2)</f>
        <v>0</v>
      </c>
      <c r="G87" s="23">
        <f>'Bonus Diário_Penas'!E21*10</f>
        <v>0</v>
      </c>
      <c r="H87" s="23">
        <f>'Bonus Diário_Penas'!E43*2</f>
        <v>0</v>
      </c>
      <c r="I87" s="23">
        <f>'Bonus Diário_Penas'!E65*2</f>
        <v>0</v>
      </c>
      <c r="J87" s="23">
        <f>'Bonus Diário_Penas'!E87*2</f>
        <v>0</v>
      </c>
      <c r="K87" s="158">
        <f>'Bonus Diário_Penas'!E109*2</f>
        <v>0</v>
      </c>
      <c r="L87" s="25">
        <f t="shared" ref="L87:L88" si="14">(SUM(B87:F87)-SUM(G87:K87))</f>
        <v>0</v>
      </c>
      <c r="M87" s="104">
        <f t="shared" ref="M87:M88" si="15">IF(L87&gt;=34,3,IF(AND(L87&gt;=17,L87&lt;34),2,IF(AND(L87&gt;=5,L87&lt;17),1,0)))</f>
        <v>0</v>
      </c>
    </row>
    <row r="88" spans="1:13" ht="15.75" customHeight="1" thickBot="1" x14ac:dyDescent="0.3">
      <c r="A88" s="21" t="str">
        <f>MEMBRO!A21</f>
        <v>Aluno 20</v>
      </c>
      <c r="B88" s="22">
        <f>'Bonus Diário1'!E22*10</f>
        <v>0</v>
      </c>
      <c r="C88" s="22">
        <f>IF('Bonus Diário1'!E44*2&gt;10,10,'Bonus Diário1'!E44*2)</f>
        <v>0</v>
      </c>
      <c r="D88" s="22">
        <f>IF('Bonus Diário1'!E66*2&gt;10,10,'Bonus Diário1'!E66*2)</f>
        <v>0</v>
      </c>
      <c r="E88" s="22">
        <f>IF('Bonus Diário1'!E88*2&gt;10,10,'Bonus Diário1'!E88*2)</f>
        <v>0</v>
      </c>
      <c r="F88" s="22">
        <f>IF('Bonus Diário1'!E110*2&gt;10,10,'Bonus Diário1'!E110*2)</f>
        <v>0</v>
      </c>
      <c r="G88" s="23">
        <f>'Bonus Diário_Penas'!E22*10</f>
        <v>0</v>
      </c>
      <c r="H88" s="23">
        <f>'Bonus Diário_Penas'!E44*2</f>
        <v>0</v>
      </c>
      <c r="I88" s="23">
        <f>'Bonus Diário_Penas'!E66*2</f>
        <v>0</v>
      </c>
      <c r="J88" s="23">
        <f>'Bonus Diário_Penas'!E88*2</f>
        <v>0</v>
      </c>
      <c r="K88" s="158">
        <f>'Bonus Diário_Penas'!E110*2</f>
        <v>0</v>
      </c>
      <c r="L88" s="25">
        <f t="shared" si="14"/>
        <v>0</v>
      </c>
      <c r="M88" s="104">
        <f t="shared" si="15"/>
        <v>0</v>
      </c>
    </row>
    <row r="89" spans="1:13" ht="15.75" customHeight="1" x14ac:dyDescent="0.25">
      <c r="A89" s="287" t="s">
        <v>2</v>
      </c>
      <c r="B89" s="289" t="s">
        <v>58</v>
      </c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1"/>
    </row>
    <row r="90" spans="1:13" ht="15.75" customHeight="1" x14ac:dyDescent="0.25">
      <c r="A90" s="288"/>
      <c r="B90" s="19" t="s">
        <v>1</v>
      </c>
      <c r="C90" s="19" t="s">
        <v>10</v>
      </c>
      <c r="D90" s="19" t="s">
        <v>33</v>
      </c>
      <c r="E90" s="19" t="s">
        <v>34</v>
      </c>
      <c r="F90" s="19" t="s">
        <v>35</v>
      </c>
      <c r="G90" s="20" t="s">
        <v>28</v>
      </c>
      <c r="H90" s="20" t="s">
        <v>3</v>
      </c>
      <c r="I90" s="20" t="s">
        <v>37</v>
      </c>
      <c r="J90" s="20" t="s">
        <v>36</v>
      </c>
      <c r="K90" s="157" t="s">
        <v>105</v>
      </c>
      <c r="L90" s="24" t="s">
        <v>53</v>
      </c>
      <c r="M90" s="163" t="s">
        <v>54</v>
      </c>
    </row>
    <row r="91" spans="1:13" ht="15.75" customHeight="1" x14ac:dyDescent="0.25">
      <c r="A91" s="21" t="str">
        <f>MEMBRO!A2</f>
        <v>Aluno 01</v>
      </c>
      <c r="B91" s="22">
        <f>'Bonus Diário1'!F3*10</f>
        <v>0</v>
      </c>
      <c r="C91" s="22">
        <f>'Bonus Diário1'!F25*2</f>
        <v>0</v>
      </c>
      <c r="D91" s="22">
        <f>'Bonus Diário1'!F47*2</f>
        <v>0</v>
      </c>
      <c r="E91" s="22">
        <f>'Bonus Diário1'!F69*2</f>
        <v>0</v>
      </c>
      <c r="F91" s="22">
        <f>'Bonus Diário1'!F91*2</f>
        <v>0</v>
      </c>
      <c r="G91" s="23">
        <f>'Bonus Diário_Penas'!F3*10</f>
        <v>0</v>
      </c>
      <c r="H91" s="23">
        <f>'Bonus Diário_Penas'!F25*2</f>
        <v>0</v>
      </c>
      <c r="I91" s="23">
        <f>'Bonus Diário_Penas'!F47*2</f>
        <v>0</v>
      </c>
      <c r="J91" s="23">
        <f>'Bonus Diário_Penas'!F69*2</f>
        <v>0</v>
      </c>
      <c r="K91" s="158">
        <f>'Bonus Diário_Penas'!F91*2</f>
        <v>0</v>
      </c>
      <c r="L91" s="25">
        <f>(SUM(B91:F91)-SUM(G91:K91))</f>
        <v>0</v>
      </c>
      <c r="M91" s="104">
        <f>IF(L91&gt;1,0,0)</f>
        <v>0</v>
      </c>
    </row>
    <row r="92" spans="1:13" ht="15.75" customHeight="1" x14ac:dyDescent="0.25">
      <c r="A92" s="21" t="str">
        <f>MEMBRO!A3</f>
        <v>Aluno 02</v>
      </c>
      <c r="B92" s="22">
        <f>'Bonus Diário1'!F4*10</f>
        <v>0</v>
      </c>
      <c r="C92" s="22">
        <f>'Bonus Diário1'!F26*2</f>
        <v>0</v>
      </c>
      <c r="D92" s="22">
        <f>'Bonus Diário1'!F48*2</f>
        <v>0</v>
      </c>
      <c r="E92" s="22">
        <f>'Bonus Diário1'!F70*2</f>
        <v>0</v>
      </c>
      <c r="F92" s="22">
        <f>'Bonus Diário1'!F92*2</f>
        <v>0</v>
      </c>
      <c r="G92" s="23">
        <f>'Bonus Diário_Penas'!F4*10</f>
        <v>0</v>
      </c>
      <c r="H92" s="23">
        <f>'Bonus Diário_Penas'!F26*2</f>
        <v>0</v>
      </c>
      <c r="I92" s="23">
        <f>'Bonus Diário_Penas'!F48*2</f>
        <v>0</v>
      </c>
      <c r="J92" s="23">
        <f>'Bonus Diário_Penas'!F70*2</f>
        <v>0</v>
      </c>
      <c r="K92" s="158">
        <f>'Bonus Diário_Penas'!F92*2</f>
        <v>0</v>
      </c>
      <c r="L92" s="25">
        <f t="shared" ref="L92:L108" si="16">(SUM(B92:F92)-SUM(G92:K92))</f>
        <v>0</v>
      </c>
      <c r="M92" s="104">
        <f t="shared" ref="M92:M110" si="17">IF(L92&gt;1,0,0)</f>
        <v>0</v>
      </c>
    </row>
    <row r="93" spans="1:13" ht="15.75" customHeight="1" x14ac:dyDescent="0.25">
      <c r="A93" s="21" t="str">
        <f>MEMBRO!A4</f>
        <v>Aluno 03</v>
      </c>
      <c r="B93" s="22">
        <f>'Bonus Diário1'!F5*10</f>
        <v>0</v>
      </c>
      <c r="C93" s="22">
        <f>'Bonus Diário1'!F27*2</f>
        <v>0</v>
      </c>
      <c r="D93" s="22">
        <f>'Bonus Diário1'!F49*2</f>
        <v>0</v>
      </c>
      <c r="E93" s="22">
        <f>'Bonus Diário1'!F71*2</f>
        <v>0</v>
      </c>
      <c r="F93" s="22">
        <f>'Bonus Diário1'!F93*2</f>
        <v>0</v>
      </c>
      <c r="G93" s="23">
        <f>'Bonus Diário_Penas'!F5*10</f>
        <v>0</v>
      </c>
      <c r="H93" s="23">
        <f>'Bonus Diário_Penas'!F27*2</f>
        <v>0</v>
      </c>
      <c r="I93" s="23">
        <f>'Bonus Diário_Penas'!F49*2</f>
        <v>0</v>
      </c>
      <c r="J93" s="23">
        <f>'Bonus Diário_Penas'!F71*2</f>
        <v>0</v>
      </c>
      <c r="K93" s="158">
        <f>'Bonus Diário_Penas'!F93*2</f>
        <v>0</v>
      </c>
      <c r="L93" s="25">
        <f t="shared" si="16"/>
        <v>0</v>
      </c>
      <c r="M93" s="104">
        <f t="shared" si="17"/>
        <v>0</v>
      </c>
    </row>
    <row r="94" spans="1:13" ht="15.75" customHeight="1" x14ac:dyDescent="0.25">
      <c r="A94" s="21" t="str">
        <f>MEMBRO!A5</f>
        <v>Aluno 04</v>
      </c>
      <c r="B94" s="22">
        <f>'Bonus Diário1'!F6*10</f>
        <v>0</v>
      </c>
      <c r="C94" s="22">
        <f>'Bonus Diário1'!F28*2</f>
        <v>0</v>
      </c>
      <c r="D94" s="22">
        <f>'Bonus Diário1'!F50*2</f>
        <v>0</v>
      </c>
      <c r="E94" s="22">
        <f>'Bonus Diário1'!F72*2</f>
        <v>0</v>
      </c>
      <c r="F94" s="22">
        <f>'Bonus Diário1'!F94*2</f>
        <v>0</v>
      </c>
      <c r="G94" s="23">
        <f>'Bonus Diário_Penas'!F6*10</f>
        <v>0</v>
      </c>
      <c r="H94" s="23">
        <f>'Bonus Diário_Penas'!F28*2</f>
        <v>0</v>
      </c>
      <c r="I94" s="23">
        <f>'Bonus Diário_Penas'!F50*2</f>
        <v>0</v>
      </c>
      <c r="J94" s="23">
        <f>'Bonus Diário_Penas'!F72*2</f>
        <v>0</v>
      </c>
      <c r="K94" s="158">
        <f>'Bonus Diário_Penas'!F94*2</f>
        <v>0</v>
      </c>
      <c r="L94" s="25">
        <f t="shared" si="16"/>
        <v>0</v>
      </c>
      <c r="M94" s="104">
        <f t="shared" si="17"/>
        <v>0</v>
      </c>
    </row>
    <row r="95" spans="1:13" ht="15.75" customHeight="1" x14ac:dyDescent="0.25">
      <c r="A95" s="21" t="str">
        <f>MEMBRO!A6</f>
        <v>Aluno 05</v>
      </c>
      <c r="B95" s="22">
        <f>'Bonus Diário1'!F7*10</f>
        <v>0</v>
      </c>
      <c r="C95" s="22">
        <f>'Bonus Diário1'!F29*2</f>
        <v>0</v>
      </c>
      <c r="D95" s="22">
        <f>'Bonus Diário1'!F51*2</f>
        <v>0</v>
      </c>
      <c r="E95" s="22">
        <f>'Bonus Diário1'!F73*2</f>
        <v>0</v>
      </c>
      <c r="F95" s="22">
        <f>'Bonus Diário1'!F95*2</f>
        <v>0</v>
      </c>
      <c r="G95" s="23">
        <f>'Bonus Diário_Penas'!F7*10</f>
        <v>0</v>
      </c>
      <c r="H95" s="23">
        <f>'Bonus Diário_Penas'!F29*2</f>
        <v>0</v>
      </c>
      <c r="I95" s="23">
        <f>'Bonus Diário_Penas'!F51*2</f>
        <v>0</v>
      </c>
      <c r="J95" s="23">
        <f>'Bonus Diário_Penas'!F73*2</f>
        <v>0</v>
      </c>
      <c r="K95" s="158">
        <f>'Bonus Diário_Penas'!F95*2</f>
        <v>0</v>
      </c>
      <c r="L95" s="25">
        <f t="shared" si="16"/>
        <v>0</v>
      </c>
      <c r="M95" s="104">
        <f t="shared" si="17"/>
        <v>0</v>
      </c>
    </row>
    <row r="96" spans="1:13" ht="15.75" customHeight="1" x14ac:dyDescent="0.25">
      <c r="A96" s="21" t="str">
        <f>MEMBRO!A7</f>
        <v>Aluno 06</v>
      </c>
      <c r="B96" s="22">
        <f>'Bonus Diário1'!F8*10</f>
        <v>0</v>
      </c>
      <c r="C96" s="22">
        <f>'Bonus Diário1'!F30*2</f>
        <v>0</v>
      </c>
      <c r="D96" s="22">
        <f>'Bonus Diário1'!F52*2</f>
        <v>0</v>
      </c>
      <c r="E96" s="22">
        <f>'Bonus Diário1'!F74*2</f>
        <v>0</v>
      </c>
      <c r="F96" s="22">
        <f>'Bonus Diário1'!F96*2</f>
        <v>0</v>
      </c>
      <c r="G96" s="23">
        <f>'Bonus Diário_Penas'!F8*10</f>
        <v>0</v>
      </c>
      <c r="H96" s="23">
        <f>'Bonus Diário_Penas'!F30*2</f>
        <v>0</v>
      </c>
      <c r="I96" s="23">
        <f>'Bonus Diário_Penas'!F52*2</f>
        <v>0</v>
      </c>
      <c r="J96" s="23">
        <f>'Bonus Diário_Penas'!F74*2</f>
        <v>0</v>
      </c>
      <c r="K96" s="158">
        <f>'Bonus Diário_Penas'!F96*2</f>
        <v>0</v>
      </c>
      <c r="L96" s="25">
        <f t="shared" si="16"/>
        <v>0</v>
      </c>
      <c r="M96" s="104">
        <f t="shared" si="17"/>
        <v>0</v>
      </c>
    </row>
    <row r="97" spans="1:13" ht="15.75" customHeight="1" x14ac:dyDescent="0.25">
      <c r="A97" s="21" t="str">
        <f>MEMBRO!A8</f>
        <v>Aluno 07</v>
      </c>
      <c r="B97" s="22">
        <f>'Bonus Diário1'!F9*10</f>
        <v>0</v>
      </c>
      <c r="C97" s="22">
        <f>'Bonus Diário1'!F31*2</f>
        <v>0</v>
      </c>
      <c r="D97" s="22">
        <f>'Bonus Diário1'!F53*2</f>
        <v>0</v>
      </c>
      <c r="E97" s="22">
        <f>'Bonus Diário1'!F75*2</f>
        <v>0</v>
      </c>
      <c r="F97" s="22">
        <f>'Bonus Diário1'!F97*2</f>
        <v>0</v>
      </c>
      <c r="G97" s="23">
        <f>'Bonus Diário_Penas'!F9*10</f>
        <v>0</v>
      </c>
      <c r="H97" s="23">
        <f>'Bonus Diário_Penas'!F31*2</f>
        <v>0</v>
      </c>
      <c r="I97" s="23">
        <f>'Bonus Diário_Penas'!F53*2</f>
        <v>0</v>
      </c>
      <c r="J97" s="23">
        <f>'Bonus Diário_Penas'!F75*2</f>
        <v>0</v>
      </c>
      <c r="K97" s="158">
        <f>'Bonus Diário_Penas'!F97*2</f>
        <v>0</v>
      </c>
      <c r="L97" s="25">
        <f t="shared" si="16"/>
        <v>0</v>
      </c>
      <c r="M97" s="104">
        <f t="shared" si="17"/>
        <v>0</v>
      </c>
    </row>
    <row r="98" spans="1:13" ht="15.75" customHeight="1" x14ac:dyDescent="0.25">
      <c r="A98" s="21" t="str">
        <f>MEMBRO!A9</f>
        <v>Aluno 08</v>
      </c>
      <c r="B98" s="22">
        <f>'Bonus Diário1'!F10*10</f>
        <v>0</v>
      </c>
      <c r="C98" s="22">
        <f>'Bonus Diário1'!F32*2</f>
        <v>0</v>
      </c>
      <c r="D98" s="22">
        <f>'Bonus Diário1'!F54*2</f>
        <v>0</v>
      </c>
      <c r="E98" s="22">
        <f>'Bonus Diário1'!F76*2</f>
        <v>0</v>
      </c>
      <c r="F98" s="22">
        <f>'Bonus Diário1'!F98*2</f>
        <v>0</v>
      </c>
      <c r="G98" s="23">
        <f>'Bonus Diário_Penas'!F10*10</f>
        <v>0</v>
      </c>
      <c r="H98" s="23">
        <f>'Bonus Diário_Penas'!F32*2</f>
        <v>0</v>
      </c>
      <c r="I98" s="23">
        <f>'Bonus Diário_Penas'!F54*2</f>
        <v>0</v>
      </c>
      <c r="J98" s="23">
        <f>'Bonus Diário_Penas'!F76*2</f>
        <v>0</v>
      </c>
      <c r="K98" s="158">
        <f>'Bonus Diário_Penas'!F98*2</f>
        <v>0</v>
      </c>
      <c r="L98" s="25">
        <f t="shared" si="16"/>
        <v>0</v>
      </c>
      <c r="M98" s="104">
        <f t="shared" si="17"/>
        <v>0</v>
      </c>
    </row>
    <row r="99" spans="1:13" ht="15.75" customHeight="1" x14ac:dyDescent="0.25">
      <c r="A99" s="21" t="str">
        <f>MEMBRO!A10</f>
        <v>Aluno 09</v>
      </c>
      <c r="B99" s="22">
        <f>'Bonus Diário1'!F11*10</f>
        <v>0</v>
      </c>
      <c r="C99" s="22">
        <f>'Bonus Diário1'!F33*2</f>
        <v>0</v>
      </c>
      <c r="D99" s="22">
        <f>'Bonus Diário1'!F55*2</f>
        <v>0</v>
      </c>
      <c r="E99" s="22">
        <f>'Bonus Diário1'!F77*2</f>
        <v>0</v>
      </c>
      <c r="F99" s="22">
        <f>'Bonus Diário1'!F99*2</f>
        <v>0</v>
      </c>
      <c r="G99" s="23">
        <f>'Bonus Diário_Penas'!F11*10</f>
        <v>0</v>
      </c>
      <c r="H99" s="23">
        <f>'Bonus Diário_Penas'!F33*2</f>
        <v>0</v>
      </c>
      <c r="I99" s="23">
        <f>'Bonus Diário_Penas'!F55*2</f>
        <v>0</v>
      </c>
      <c r="J99" s="23">
        <f>'Bonus Diário_Penas'!F77*2</f>
        <v>0</v>
      </c>
      <c r="K99" s="158">
        <f>'Bonus Diário_Penas'!F99*2</f>
        <v>0</v>
      </c>
      <c r="L99" s="25">
        <f t="shared" si="16"/>
        <v>0</v>
      </c>
      <c r="M99" s="104">
        <f t="shared" si="17"/>
        <v>0</v>
      </c>
    </row>
    <row r="100" spans="1:13" ht="15.75" customHeight="1" x14ac:dyDescent="0.25">
      <c r="A100" s="21" t="str">
        <f>MEMBRO!A11</f>
        <v>Aluno 10</v>
      </c>
      <c r="B100" s="22">
        <f>'Bonus Diário1'!F12*10</f>
        <v>0</v>
      </c>
      <c r="C100" s="22">
        <f>'Bonus Diário1'!F34*2</f>
        <v>0</v>
      </c>
      <c r="D100" s="22">
        <f>'Bonus Diário1'!F56*2</f>
        <v>0</v>
      </c>
      <c r="E100" s="22">
        <f>'Bonus Diário1'!F78*2</f>
        <v>0</v>
      </c>
      <c r="F100" s="22">
        <f>'Bonus Diário1'!F100*2</f>
        <v>0</v>
      </c>
      <c r="G100" s="23">
        <f>'Bonus Diário_Penas'!F12*10</f>
        <v>0</v>
      </c>
      <c r="H100" s="23">
        <f>'Bonus Diário_Penas'!F34*2</f>
        <v>0</v>
      </c>
      <c r="I100" s="23">
        <f>'Bonus Diário_Penas'!F56*2</f>
        <v>0</v>
      </c>
      <c r="J100" s="23">
        <f>'Bonus Diário_Penas'!F78*2</f>
        <v>0</v>
      </c>
      <c r="K100" s="158">
        <f>'Bonus Diário_Penas'!F100*2</f>
        <v>0</v>
      </c>
      <c r="L100" s="25">
        <f t="shared" si="16"/>
        <v>0</v>
      </c>
      <c r="M100" s="104">
        <f t="shared" si="17"/>
        <v>0</v>
      </c>
    </row>
    <row r="101" spans="1:13" ht="15.75" customHeight="1" x14ac:dyDescent="0.25">
      <c r="A101" s="21" t="str">
        <f>MEMBRO!A12</f>
        <v>Aluno 11</v>
      </c>
      <c r="B101" s="22">
        <f>'Bonus Diário1'!F13*10</f>
        <v>0</v>
      </c>
      <c r="C101" s="22">
        <f>'Bonus Diário1'!F35*2</f>
        <v>0</v>
      </c>
      <c r="D101" s="22">
        <f>'Bonus Diário1'!F57*2</f>
        <v>0</v>
      </c>
      <c r="E101" s="22">
        <f>'Bonus Diário1'!F79*2</f>
        <v>0</v>
      </c>
      <c r="F101" s="22">
        <f>'Bonus Diário1'!F101*2</f>
        <v>0</v>
      </c>
      <c r="G101" s="23">
        <f>'Bonus Diário_Penas'!F13*10</f>
        <v>0</v>
      </c>
      <c r="H101" s="23">
        <f>'Bonus Diário_Penas'!F35*2</f>
        <v>0</v>
      </c>
      <c r="I101" s="23">
        <f>'Bonus Diário_Penas'!F57*2</f>
        <v>0</v>
      </c>
      <c r="J101" s="23">
        <f>'Bonus Diário_Penas'!F79*2</f>
        <v>0</v>
      </c>
      <c r="K101" s="158">
        <f>'Bonus Diário_Penas'!F101*2</f>
        <v>0</v>
      </c>
      <c r="L101" s="25">
        <f t="shared" si="16"/>
        <v>0</v>
      </c>
      <c r="M101" s="104">
        <f t="shared" si="17"/>
        <v>0</v>
      </c>
    </row>
    <row r="102" spans="1:13" ht="15.75" customHeight="1" x14ac:dyDescent="0.25">
      <c r="A102" s="21" t="str">
        <f>MEMBRO!A13</f>
        <v>Aluno 12</v>
      </c>
      <c r="B102" s="22">
        <f>'Bonus Diário1'!F14*10</f>
        <v>0</v>
      </c>
      <c r="C102" s="22">
        <f>'Bonus Diário1'!F36*2</f>
        <v>0</v>
      </c>
      <c r="D102" s="22">
        <f>'Bonus Diário1'!F58*2</f>
        <v>0</v>
      </c>
      <c r="E102" s="22">
        <f>'Bonus Diário1'!F80*2</f>
        <v>0</v>
      </c>
      <c r="F102" s="22">
        <f>'Bonus Diário1'!F102*2</f>
        <v>0</v>
      </c>
      <c r="G102" s="23">
        <f>'Bonus Diário_Penas'!F14*10</f>
        <v>0</v>
      </c>
      <c r="H102" s="23">
        <f>'Bonus Diário_Penas'!F36*2</f>
        <v>0</v>
      </c>
      <c r="I102" s="23">
        <f>'Bonus Diário_Penas'!F58*2</f>
        <v>0</v>
      </c>
      <c r="J102" s="23">
        <f>'Bonus Diário_Penas'!F80*2</f>
        <v>0</v>
      </c>
      <c r="K102" s="158">
        <f>'Bonus Diário_Penas'!F102*2</f>
        <v>0</v>
      </c>
      <c r="L102" s="25">
        <f t="shared" si="16"/>
        <v>0</v>
      </c>
      <c r="M102" s="104">
        <f t="shared" si="17"/>
        <v>0</v>
      </c>
    </row>
    <row r="103" spans="1:13" ht="15.75" customHeight="1" x14ac:dyDescent="0.25">
      <c r="A103" s="21" t="str">
        <f>MEMBRO!A14</f>
        <v>Aluno 13</v>
      </c>
      <c r="B103" s="22">
        <f>'Bonus Diário1'!F15*10</f>
        <v>0</v>
      </c>
      <c r="C103" s="22">
        <f>'Bonus Diário1'!F37*2</f>
        <v>0</v>
      </c>
      <c r="D103" s="22">
        <f>'Bonus Diário1'!F59*2</f>
        <v>0</v>
      </c>
      <c r="E103" s="22">
        <f>'Bonus Diário1'!F81*2</f>
        <v>0</v>
      </c>
      <c r="F103" s="22">
        <f>'Bonus Diário1'!F103*2</f>
        <v>0</v>
      </c>
      <c r="G103" s="23">
        <f>'Bonus Diário_Penas'!F15*10</f>
        <v>0</v>
      </c>
      <c r="H103" s="23">
        <f>'Bonus Diário_Penas'!F37*2</f>
        <v>0</v>
      </c>
      <c r="I103" s="23">
        <f>'Bonus Diário_Penas'!F59*2</f>
        <v>0</v>
      </c>
      <c r="J103" s="23">
        <f>'Bonus Diário_Penas'!F81*2</f>
        <v>0</v>
      </c>
      <c r="K103" s="158">
        <f>'Bonus Diário_Penas'!F103*2</f>
        <v>0</v>
      </c>
      <c r="L103" s="25">
        <f t="shared" si="16"/>
        <v>0</v>
      </c>
      <c r="M103" s="104">
        <f t="shared" si="17"/>
        <v>0</v>
      </c>
    </row>
    <row r="104" spans="1:13" ht="15.75" customHeight="1" x14ac:dyDescent="0.25">
      <c r="A104" s="21" t="str">
        <f>MEMBRO!A15</f>
        <v>Aluno 14</v>
      </c>
      <c r="B104" s="22">
        <f>'Bonus Diário1'!F16*10</f>
        <v>0</v>
      </c>
      <c r="C104" s="22">
        <f>'Bonus Diário1'!F38*2</f>
        <v>0</v>
      </c>
      <c r="D104" s="22">
        <f>'Bonus Diário1'!F60*2</f>
        <v>0</v>
      </c>
      <c r="E104" s="22">
        <f>'Bonus Diário1'!F82*2</f>
        <v>0</v>
      </c>
      <c r="F104" s="22">
        <f>'Bonus Diário1'!F104*2</f>
        <v>0</v>
      </c>
      <c r="G104" s="23">
        <f>'Bonus Diário_Penas'!F16*10</f>
        <v>0</v>
      </c>
      <c r="H104" s="23">
        <f>'Bonus Diário_Penas'!F38*2</f>
        <v>0</v>
      </c>
      <c r="I104" s="23">
        <f>'Bonus Diário_Penas'!F60*2</f>
        <v>0</v>
      </c>
      <c r="J104" s="23">
        <f>'Bonus Diário_Penas'!F82*2</f>
        <v>0</v>
      </c>
      <c r="K104" s="158">
        <f>'Bonus Diário_Penas'!F104*2</f>
        <v>0</v>
      </c>
      <c r="L104" s="25">
        <f t="shared" si="16"/>
        <v>0</v>
      </c>
      <c r="M104" s="104">
        <f t="shared" si="17"/>
        <v>0</v>
      </c>
    </row>
    <row r="105" spans="1:13" ht="15.75" customHeight="1" x14ac:dyDescent="0.25">
      <c r="A105" s="21" t="str">
        <f>MEMBRO!A16</f>
        <v>Aluno 15</v>
      </c>
      <c r="B105" s="22">
        <f>'Bonus Diário1'!F17*10</f>
        <v>0</v>
      </c>
      <c r="C105" s="22">
        <f>'Bonus Diário1'!F39*2</f>
        <v>0</v>
      </c>
      <c r="D105" s="22">
        <f>'Bonus Diário1'!F61*2</f>
        <v>0</v>
      </c>
      <c r="E105" s="22">
        <f>'Bonus Diário1'!F83*2</f>
        <v>0</v>
      </c>
      <c r="F105" s="22">
        <f>'Bonus Diário1'!F105*2</f>
        <v>0</v>
      </c>
      <c r="G105" s="23">
        <f>'Bonus Diário_Penas'!F17*10</f>
        <v>0</v>
      </c>
      <c r="H105" s="23">
        <f>'Bonus Diário_Penas'!F39*2</f>
        <v>0</v>
      </c>
      <c r="I105" s="23">
        <f>'Bonus Diário_Penas'!F61*2</f>
        <v>0</v>
      </c>
      <c r="J105" s="23">
        <f>'Bonus Diário_Penas'!F83*2</f>
        <v>0</v>
      </c>
      <c r="K105" s="158">
        <f>'Bonus Diário_Penas'!F105*2</f>
        <v>0</v>
      </c>
      <c r="L105" s="25">
        <f t="shared" si="16"/>
        <v>0</v>
      </c>
      <c r="M105" s="104">
        <f t="shared" si="17"/>
        <v>0</v>
      </c>
    </row>
    <row r="106" spans="1:13" ht="15.75" customHeight="1" x14ac:dyDescent="0.25">
      <c r="A106" s="21" t="str">
        <f>MEMBRO!A17</f>
        <v>Aluno 16</v>
      </c>
      <c r="B106" s="22">
        <f>'Bonus Diário1'!F18*10</f>
        <v>0</v>
      </c>
      <c r="C106" s="22">
        <f>'Bonus Diário1'!F40*2</f>
        <v>0</v>
      </c>
      <c r="D106" s="22">
        <f>'Bonus Diário1'!F62*2</f>
        <v>0</v>
      </c>
      <c r="E106" s="22">
        <f>'Bonus Diário1'!F84*2</f>
        <v>0</v>
      </c>
      <c r="F106" s="22">
        <f>'Bonus Diário1'!F106*2</f>
        <v>0</v>
      </c>
      <c r="G106" s="23">
        <f>'Bonus Diário_Penas'!F18*10</f>
        <v>0</v>
      </c>
      <c r="H106" s="23">
        <f>'Bonus Diário_Penas'!F40*2</f>
        <v>0</v>
      </c>
      <c r="I106" s="23">
        <f>'Bonus Diário_Penas'!F62*2</f>
        <v>0</v>
      </c>
      <c r="J106" s="23">
        <f>'Bonus Diário_Penas'!F84*2</f>
        <v>0</v>
      </c>
      <c r="K106" s="158">
        <f>'Bonus Diário_Penas'!F106*2</f>
        <v>0</v>
      </c>
      <c r="L106" s="25">
        <f t="shared" si="16"/>
        <v>0</v>
      </c>
      <c r="M106" s="104">
        <f t="shared" si="17"/>
        <v>0</v>
      </c>
    </row>
    <row r="107" spans="1:13" ht="15.75" customHeight="1" x14ac:dyDescent="0.25">
      <c r="A107" s="21" t="str">
        <f>MEMBRO!A18</f>
        <v>Aluno 17</v>
      </c>
      <c r="B107" s="22">
        <f>'Bonus Diário1'!F19*10</f>
        <v>0</v>
      </c>
      <c r="C107" s="22">
        <f>'Bonus Diário1'!F41*2</f>
        <v>0</v>
      </c>
      <c r="D107" s="22">
        <f>'Bonus Diário1'!F63*2</f>
        <v>0</v>
      </c>
      <c r="E107" s="22">
        <f>'Bonus Diário1'!F85*2</f>
        <v>0</v>
      </c>
      <c r="F107" s="22">
        <f>'Bonus Diário1'!F107*2</f>
        <v>0</v>
      </c>
      <c r="G107" s="23">
        <f>'Bonus Diário_Penas'!F19*10</f>
        <v>0</v>
      </c>
      <c r="H107" s="23">
        <f>'Bonus Diário_Penas'!F41*2</f>
        <v>0</v>
      </c>
      <c r="I107" s="23">
        <f>'Bonus Diário_Penas'!F63*2</f>
        <v>0</v>
      </c>
      <c r="J107" s="23">
        <f>'Bonus Diário_Penas'!F85*2</f>
        <v>0</v>
      </c>
      <c r="K107" s="158">
        <f>'Bonus Diário_Penas'!F107*2</f>
        <v>0</v>
      </c>
      <c r="L107" s="25">
        <f t="shared" si="16"/>
        <v>0</v>
      </c>
      <c r="M107" s="104">
        <f t="shared" si="17"/>
        <v>0</v>
      </c>
    </row>
    <row r="108" spans="1:13" ht="15.75" customHeight="1" x14ac:dyDescent="0.25">
      <c r="A108" s="21" t="str">
        <f>MEMBRO!A19</f>
        <v>Aluno 18</v>
      </c>
      <c r="B108" s="22">
        <f>'Bonus Diário1'!F20*10</f>
        <v>0</v>
      </c>
      <c r="C108" s="22">
        <f>'Bonus Diário1'!F42*2</f>
        <v>0</v>
      </c>
      <c r="D108" s="22">
        <f>'Bonus Diário1'!F64*2</f>
        <v>0</v>
      </c>
      <c r="E108" s="22">
        <f>'Bonus Diário1'!F86*2</f>
        <v>0</v>
      </c>
      <c r="F108" s="22">
        <f>'Bonus Diário1'!F108*2</f>
        <v>0</v>
      </c>
      <c r="G108" s="23">
        <f>'Bonus Diário_Penas'!F20*10</f>
        <v>0</v>
      </c>
      <c r="H108" s="23">
        <f>'Bonus Diário_Penas'!F42*2</f>
        <v>0</v>
      </c>
      <c r="I108" s="23">
        <f>'Bonus Diário_Penas'!F64*2</f>
        <v>0</v>
      </c>
      <c r="J108" s="23">
        <f>'Bonus Diário_Penas'!F86*2</f>
        <v>0</v>
      </c>
      <c r="K108" s="158">
        <f>'Bonus Diário_Penas'!F108*2</f>
        <v>0</v>
      </c>
      <c r="L108" s="25">
        <f t="shared" si="16"/>
        <v>0</v>
      </c>
      <c r="M108" s="104">
        <f t="shared" si="17"/>
        <v>0</v>
      </c>
    </row>
    <row r="109" spans="1:13" ht="15.75" customHeight="1" x14ac:dyDescent="0.25">
      <c r="A109" s="21" t="str">
        <f>MEMBRO!A20</f>
        <v>Aluno 19</v>
      </c>
      <c r="B109" s="22">
        <f>'Bonus Diário1'!F21*10</f>
        <v>0</v>
      </c>
      <c r="C109" s="22">
        <f>'Bonus Diário1'!F43*2</f>
        <v>0</v>
      </c>
      <c r="D109" s="22">
        <f>'Bonus Diário1'!F65*2</f>
        <v>0</v>
      </c>
      <c r="E109" s="22">
        <f>'Bonus Diário1'!F87*2</f>
        <v>0</v>
      </c>
      <c r="F109" s="22">
        <f>'Bonus Diário1'!F109*2</f>
        <v>0</v>
      </c>
      <c r="G109" s="23">
        <f>'Bonus Diário_Penas'!F21*10</f>
        <v>0</v>
      </c>
      <c r="H109" s="23">
        <f>'Bonus Diário_Penas'!F43*2</f>
        <v>0</v>
      </c>
      <c r="I109" s="23">
        <f>'Bonus Diário_Penas'!F65*2</f>
        <v>0</v>
      </c>
      <c r="J109" s="23">
        <f>'Bonus Diário_Penas'!F87*2</f>
        <v>0</v>
      </c>
      <c r="K109" s="158">
        <f>'Bonus Diário_Penas'!F109*2</f>
        <v>0</v>
      </c>
      <c r="L109" s="25">
        <f t="shared" ref="L109:L110" si="18">(SUM(B109:F109)-SUM(G109:K109))</f>
        <v>0</v>
      </c>
      <c r="M109" s="104">
        <f t="shared" si="17"/>
        <v>0</v>
      </c>
    </row>
    <row r="110" spans="1:13" ht="15.75" customHeight="1" thickBot="1" x14ac:dyDescent="0.3">
      <c r="A110" s="21" t="str">
        <f>MEMBRO!A21</f>
        <v>Aluno 20</v>
      </c>
      <c r="B110" s="22">
        <f>'Bonus Diário1'!F22*10</f>
        <v>0</v>
      </c>
      <c r="C110" s="22">
        <f>'Bonus Diário1'!F44*2</f>
        <v>0</v>
      </c>
      <c r="D110" s="22">
        <f>'Bonus Diário1'!F66*2</f>
        <v>0</v>
      </c>
      <c r="E110" s="22">
        <f>'Bonus Diário1'!F88*2</f>
        <v>0</v>
      </c>
      <c r="F110" s="22">
        <f>'Bonus Diário1'!F110*2</f>
        <v>0</v>
      </c>
      <c r="G110" s="23">
        <f>'Bonus Diário_Penas'!F22*10</f>
        <v>0</v>
      </c>
      <c r="H110" s="23">
        <f>'Bonus Diário_Penas'!F44*2</f>
        <v>0</v>
      </c>
      <c r="I110" s="23">
        <f>'Bonus Diário_Penas'!F66*2</f>
        <v>0</v>
      </c>
      <c r="J110" s="23">
        <f>'Bonus Diário_Penas'!F88*2</f>
        <v>0</v>
      </c>
      <c r="K110" s="158">
        <f>'Bonus Diário_Penas'!F110*2</f>
        <v>0</v>
      </c>
      <c r="L110" s="25">
        <f t="shared" si="18"/>
        <v>0</v>
      </c>
      <c r="M110" s="104">
        <f t="shared" si="17"/>
        <v>0</v>
      </c>
    </row>
    <row r="111" spans="1:13" ht="15.75" customHeight="1" x14ac:dyDescent="0.25">
      <c r="A111" s="287" t="s">
        <v>2</v>
      </c>
      <c r="B111" s="289" t="s">
        <v>59</v>
      </c>
      <c r="C111" s="290"/>
      <c r="D111" s="290"/>
      <c r="E111" s="290"/>
      <c r="F111" s="290"/>
      <c r="G111" s="290"/>
      <c r="H111" s="290"/>
      <c r="I111" s="290"/>
      <c r="J111" s="290"/>
      <c r="K111" s="290"/>
      <c r="L111" s="290"/>
      <c r="M111" s="291"/>
    </row>
    <row r="112" spans="1:13" ht="15.75" customHeight="1" x14ac:dyDescent="0.25">
      <c r="A112" s="288"/>
      <c r="B112" s="19" t="s">
        <v>1</v>
      </c>
      <c r="C112" s="19" t="s">
        <v>10</v>
      </c>
      <c r="D112" s="19" t="s">
        <v>33</v>
      </c>
      <c r="E112" s="19" t="s">
        <v>34</v>
      </c>
      <c r="F112" s="19" t="s">
        <v>35</v>
      </c>
      <c r="G112" s="20" t="s">
        <v>28</v>
      </c>
      <c r="H112" s="20" t="s">
        <v>3</v>
      </c>
      <c r="I112" s="20" t="s">
        <v>37</v>
      </c>
      <c r="J112" s="20" t="s">
        <v>36</v>
      </c>
      <c r="K112" s="157" t="s">
        <v>105</v>
      </c>
      <c r="L112" s="24" t="s">
        <v>53</v>
      </c>
      <c r="M112" s="163" t="s">
        <v>107</v>
      </c>
    </row>
    <row r="113" spans="1:13" ht="15.75" customHeight="1" x14ac:dyDescent="0.25">
      <c r="A113" s="21" t="str">
        <f>MEMBRO!A2</f>
        <v>Aluno 01</v>
      </c>
      <c r="B113" s="22">
        <f>'Bonus Diário1'!G3*10</f>
        <v>0</v>
      </c>
      <c r="C113" s="22">
        <f>'Bonus Diário1'!G25*2</f>
        <v>0</v>
      </c>
      <c r="D113" s="22">
        <f>'Bonus Diário1'!G47*2</f>
        <v>0</v>
      </c>
      <c r="E113" s="22">
        <f>'Bonus Diário1'!G69*2</f>
        <v>0</v>
      </c>
      <c r="F113" s="22">
        <f>'Bonus Diário1'!G91*2</f>
        <v>0</v>
      </c>
      <c r="G113" s="23">
        <f>'Bonus Diário_Penas'!G3*10</f>
        <v>0</v>
      </c>
      <c r="H113" s="23">
        <f>'Bonus Diário_Penas'!G25*2</f>
        <v>0</v>
      </c>
      <c r="I113" s="23">
        <f>'Bonus Diário_Penas'!G47*2</f>
        <v>0</v>
      </c>
      <c r="J113" s="23">
        <f>'Bonus Diário_Penas'!G69*2</f>
        <v>0</v>
      </c>
      <c r="K113" s="158">
        <f>'Bonus Diário_Penas'!G91*2</f>
        <v>0</v>
      </c>
      <c r="L113" s="25">
        <f>(SUM(B113:F113)-SUM(G113:K113))</f>
        <v>0</v>
      </c>
      <c r="M113" s="104">
        <f>IF(L113&gt;1,0,0)</f>
        <v>0</v>
      </c>
    </row>
    <row r="114" spans="1:13" ht="15.75" customHeight="1" x14ac:dyDescent="0.25">
      <c r="A114" s="21" t="str">
        <f>MEMBRO!A3</f>
        <v>Aluno 02</v>
      </c>
      <c r="B114" s="22">
        <f>'Bonus Diário1'!G4*10</f>
        <v>0</v>
      </c>
      <c r="C114" s="22">
        <f>'Bonus Diário1'!G26*2</f>
        <v>0</v>
      </c>
      <c r="D114" s="22">
        <f>'Bonus Diário1'!G48*2</f>
        <v>0</v>
      </c>
      <c r="E114" s="22">
        <f>'Bonus Diário1'!G70*2</f>
        <v>0</v>
      </c>
      <c r="F114" s="22">
        <f>'Bonus Diário1'!G92*2</f>
        <v>0</v>
      </c>
      <c r="G114" s="23">
        <f>'Bonus Diário_Penas'!G4*10</f>
        <v>0</v>
      </c>
      <c r="H114" s="23">
        <f>'Bonus Diário_Penas'!G26*2</f>
        <v>0</v>
      </c>
      <c r="I114" s="23">
        <f>'Bonus Diário_Penas'!G48*2</f>
        <v>0</v>
      </c>
      <c r="J114" s="23">
        <f>'Bonus Diário_Penas'!G70*2</f>
        <v>0</v>
      </c>
      <c r="K114" s="158">
        <f>'Bonus Diário_Penas'!G92*2</f>
        <v>0</v>
      </c>
      <c r="L114" s="25">
        <f t="shared" ref="L114:L130" si="19">(SUM(B114:F114)-SUM(G114:K114))</f>
        <v>0</v>
      </c>
      <c r="M114" s="104">
        <f t="shared" ref="M114:M132" si="20">IF(L114&gt;1,0,0)</f>
        <v>0</v>
      </c>
    </row>
    <row r="115" spans="1:13" ht="15.75" customHeight="1" x14ac:dyDescent="0.25">
      <c r="A115" s="21" t="str">
        <f>MEMBRO!A4</f>
        <v>Aluno 03</v>
      </c>
      <c r="B115" s="22">
        <f>'Bonus Diário1'!G5*10</f>
        <v>0</v>
      </c>
      <c r="C115" s="22">
        <f>'Bonus Diário1'!G27*2</f>
        <v>0</v>
      </c>
      <c r="D115" s="22">
        <f>'Bonus Diário1'!G49*2</f>
        <v>0</v>
      </c>
      <c r="E115" s="22">
        <f>'Bonus Diário1'!G71*2</f>
        <v>0</v>
      </c>
      <c r="F115" s="22">
        <f>'Bonus Diário1'!G93*2</f>
        <v>0</v>
      </c>
      <c r="G115" s="23">
        <f>'Bonus Diário_Penas'!G5*10</f>
        <v>0</v>
      </c>
      <c r="H115" s="23">
        <f>'Bonus Diário_Penas'!G27*2</f>
        <v>0</v>
      </c>
      <c r="I115" s="23">
        <f>'Bonus Diário_Penas'!G49*2</f>
        <v>0</v>
      </c>
      <c r="J115" s="23">
        <f>'Bonus Diário_Penas'!G71*2</f>
        <v>0</v>
      </c>
      <c r="K115" s="158">
        <f>'Bonus Diário_Penas'!G93*2</f>
        <v>0</v>
      </c>
      <c r="L115" s="25">
        <f t="shared" si="19"/>
        <v>0</v>
      </c>
      <c r="M115" s="104">
        <f t="shared" si="20"/>
        <v>0</v>
      </c>
    </row>
    <row r="116" spans="1:13" ht="15.75" customHeight="1" x14ac:dyDescent="0.25">
      <c r="A116" s="21" t="str">
        <f>MEMBRO!A5</f>
        <v>Aluno 04</v>
      </c>
      <c r="B116" s="22">
        <f>'Bonus Diário1'!G6*10</f>
        <v>0</v>
      </c>
      <c r="C116" s="22">
        <f>'Bonus Diário1'!G28*2</f>
        <v>0</v>
      </c>
      <c r="D116" s="22">
        <f>'Bonus Diário1'!G50*2</f>
        <v>0</v>
      </c>
      <c r="E116" s="22">
        <f>'Bonus Diário1'!G72*2</f>
        <v>0</v>
      </c>
      <c r="F116" s="22">
        <f>'Bonus Diário1'!G94*2</f>
        <v>0</v>
      </c>
      <c r="G116" s="23">
        <f>'Bonus Diário_Penas'!G6*10</f>
        <v>0</v>
      </c>
      <c r="H116" s="23">
        <f>'Bonus Diário_Penas'!G28*2</f>
        <v>0</v>
      </c>
      <c r="I116" s="23">
        <f>'Bonus Diário_Penas'!G50*2</f>
        <v>0</v>
      </c>
      <c r="J116" s="23">
        <f>'Bonus Diário_Penas'!G72*2</f>
        <v>0</v>
      </c>
      <c r="K116" s="158">
        <f>'Bonus Diário_Penas'!G94*2</f>
        <v>0</v>
      </c>
      <c r="L116" s="25">
        <f t="shared" si="19"/>
        <v>0</v>
      </c>
      <c r="M116" s="104">
        <f t="shared" si="20"/>
        <v>0</v>
      </c>
    </row>
    <row r="117" spans="1:13" ht="15.75" customHeight="1" x14ac:dyDescent="0.25">
      <c r="A117" s="21" t="str">
        <f>MEMBRO!A6</f>
        <v>Aluno 05</v>
      </c>
      <c r="B117" s="22">
        <f>'Bonus Diário1'!G7*10</f>
        <v>0</v>
      </c>
      <c r="C117" s="22">
        <f>'Bonus Diário1'!G29*2</f>
        <v>0</v>
      </c>
      <c r="D117" s="22">
        <f>'Bonus Diário1'!G51*2</f>
        <v>0</v>
      </c>
      <c r="E117" s="22">
        <f>'Bonus Diário1'!G73*2</f>
        <v>0</v>
      </c>
      <c r="F117" s="22">
        <f>'Bonus Diário1'!G95*2</f>
        <v>0</v>
      </c>
      <c r="G117" s="23">
        <f>'Bonus Diário_Penas'!G7*10</f>
        <v>0</v>
      </c>
      <c r="H117" s="23">
        <f>'Bonus Diário_Penas'!G29*2</f>
        <v>0</v>
      </c>
      <c r="I117" s="23">
        <f>'Bonus Diário_Penas'!G51*2</f>
        <v>0</v>
      </c>
      <c r="J117" s="23">
        <f>'Bonus Diário_Penas'!G73*2</f>
        <v>0</v>
      </c>
      <c r="K117" s="158">
        <f>'Bonus Diário_Penas'!G95*2</f>
        <v>0</v>
      </c>
      <c r="L117" s="25">
        <f t="shared" si="19"/>
        <v>0</v>
      </c>
      <c r="M117" s="104">
        <f t="shared" si="20"/>
        <v>0</v>
      </c>
    </row>
    <row r="118" spans="1:13" ht="15.75" customHeight="1" x14ac:dyDescent="0.25">
      <c r="A118" s="21" t="str">
        <f>MEMBRO!A7</f>
        <v>Aluno 06</v>
      </c>
      <c r="B118" s="22">
        <f>'Bonus Diário1'!G8*10</f>
        <v>0</v>
      </c>
      <c r="C118" s="22">
        <f>'Bonus Diário1'!G30*2</f>
        <v>0</v>
      </c>
      <c r="D118" s="22">
        <f>'Bonus Diário1'!G52*2</f>
        <v>0</v>
      </c>
      <c r="E118" s="22">
        <f>'Bonus Diário1'!G74*2</f>
        <v>0</v>
      </c>
      <c r="F118" s="22">
        <f>'Bonus Diário1'!G96*2</f>
        <v>0</v>
      </c>
      <c r="G118" s="23">
        <f>'Bonus Diário_Penas'!G8*10</f>
        <v>0</v>
      </c>
      <c r="H118" s="23">
        <f>'Bonus Diário_Penas'!G30*2</f>
        <v>0</v>
      </c>
      <c r="I118" s="23">
        <f>'Bonus Diário_Penas'!G52*2</f>
        <v>0</v>
      </c>
      <c r="J118" s="23">
        <f>'Bonus Diário_Penas'!G74*2</f>
        <v>0</v>
      </c>
      <c r="K118" s="158">
        <f>'Bonus Diário_Penas'!G96*2</f>
        <v>0</v>
      </c>
      <c r="L118" s="25">
        <f t="shared" si="19"/>
        <v>0</v>
      </c>
      <c r="M118" s="104">
        <f t="shared" si="20"/>
        <v>0</v>
      </c>
    </row>
    <row r="119" spans="1:13" ht="15.75" customHeight="1" x14ac:dyDescent="0.25">
      <c r="A119" s="21" t="str">
        <f>MEMBRO!A8</f>
        <v>Aluno 07</v>
      </c>
      <c r="B119" s="22">
        <f>'Bonus Diário1'!G9*10</f>
        <v>0</v>
      </c>
      <c r="C119" s="22">
        <f>'Bonus Diário1'!G31*2</f>
        <v>0</v>
      </c>
      <c r="D119" s="22">
        <f>'Bonus Diário1'!G53*2</f>
        <v>0</v>
      </c>
      <c r="E119" s="22">
        <f>'Bonus Diário1'!G75*2</f>
        <v>0</v>
      </c>
      <c r="F119" s="22">
        <f>'Bonus Diário1'!G97*2</f>
        <v>0</v>
      </c>
      <c r="G119" s="23">
        <f>'Bonus Diário_Penas'!G9*10</f>
        <v>0</v>
      </c>
      <c r="H119" s="23">
        <f>'Bonus Diário_Penas'!G31*2</f>
        <v>0</v>
      </c>
      <c r="I119" s="23">
        <f>'Bonus Diário_Penas'!G53*2</f>
        <v>0</v>
      </c>
      <c r="J119" s="23">
        <f>'Bonus Diário_Penas'!G75*2</f>
        <v>0</v>
      </c>
      <c r="K119" s="158">
        <f>'Bonus Diário_Penas'!G97*2</f>
        <v>0</v>
      </c>
      <c r="L119" s="25">
        <f t="shared" si="19"/>
        <v>0</v>
      </c>
      <c r="M119" s="104">
        <f t="shared" si="20"/>
        <v>0</v>
      </c>
    </row>
    <row r="120" spans="1:13" ht="15.75" customHeight="1" x14ac:dyDescent="0.25">
      <c r="A120" s="21" t="str">
        <f>MEMBRO!A9</f>
        <v>Aluno 08</v>
      </c>
      <c r="B120" s="22">
        <f>'Bonus Diário1'!G10*10</f>
        <v>0</v>
      </c>
      <c r="C120" s="22">
        <f>'Bonus Diário1'!G32*2</f>
        <v>0</v>
      </c>
      <c r="D120" s="22">
        <f>'Bonus Diário1'!G54*2</f>
        <v>0</v>
      </c>
      <c r="E120" s="22">
        <f>'Bonus Diário1'!G76*2</f>
        <v>0</v>
      </c>
      <c r="F120" s="22">
        <f>'Bonus Diário1'!G98*2</f>
        <v>0</v>
      </c>
      <c r="G120" s="23">
        <f>'Bonus Diário_Penas'!G10*10</f>
        <v>0</v>
      </c>
      <c r="H120" s="23">
        <f>'Bonus Diário_Penas'!G32*2</f>
        <v>0</v>
      </c>
      <c r="I120" s="23">
        <f>'Bonus Diário_Penas'!G54*2</f>
        <v>0</v>
      </c>
      <c r="J120" s="23">
        <f>'Bonus Diário_Penas'!G76*2</f>
        <v>0</v>
      </c>
      <c r="K120" s="158">
        <f>'Bonus Diário_Penas'!G98*2</f>
        <v>0</v>
      </c>
      <c r="L120" s="25">
        <f t="shared" si="19"/>
        <v>0</v>
      </c>
      <c r="M120" s="104">
        <f t="shared" si="20"/>
        <v>0</v>
      </c>
    </row>
    <row r="121" spans="1:13" ht="15.75" customHeight="1" x14ac:dyDescent="0.25">
      <c r="A121" s="21" t="str">
        <f>MEMBRO!A10</f>
        <v>Aluno 09</v>
      </c>
      <c r="B121" s="22">
        <f>'Bonus Diário1'!G11*10</f>
        <v>0</v>
      </c>
      <c r="C121" s="22">
        <f>'Bonus Diário1'!G33*2</f>
        <v>0</v>
      </c>
      <c r="D121" s="22">
        <f>'Bonus Diário1'!G55*2</f>
        <v>0</v>
      </c>
      <c r="E121" s="22">
        <f>'Bonus Diário1'!G77*2</f>
        <v>0</v>
      </c>
      <c r="F121" s="22">
        <f>'Bonus Diário1'!G99*2</f>
        <v>0</v>
      </c>
      <c r="G121" s="23">
        <f>'Bonus Diário_Penas'!G11*10</f>
        <v>0</v>
      </c>
      <c r="H121" s="23">
        <f>'Bonus Diário_Penas'!G33*2</f>
        <v>0</v>
      </c>
      <c r="I121" s="23">
        <f>'Bonus Diário_Penas'!G55*2</f>
        <v>0</v>
      </c>
      <c r="J121" s="23">
        <f>'Bonus Diário_Penas'!G77*2</f>
        <v>0</v>
      </c>
      <c r="K121" s="158">
        <f>'Bonus Diário_Penas'!G99*2</f>
        <v>0</v>
      </c>
      <c r="L121" s="25">
        <f t="shared" si="19"/>
        <v>0</v>
      </c>
      <c r="M121" s="104">
        <f t="shared" si="20"/>
        <v>0</v>
      </c>
    </row>
    <row r="122" spans="1:13" ht="15.75" customHeight="1" x14ac:dyDescent="0.25">
      <c r="A122" s="21" t="str">
        <f>MEMBRO!A11</f>
        <v>Aluno 10</v>
      </c>
      <c r="B122" s="22">
        <f>'Bonus Diário1'!G12*10</f>
        <v>0</v>
      </c>
      <c r="C122" s="22">
        <f>'Bonus Diário1'!G34*2</f>
        <v>0</v>
      </c>
      <c r="D122" s="22">
        <f>'Bonus Diário1'!G56*2</f>
        <v>0</v>
      </c>
      <c r="E122" s="22">
        <f>'Bonus Diário1'!G78*2</f>
        <v>0</v>
      </c>
      <c r="F122" s="22">
        <f>'Bonus Diário1'!G100*2</f>
        <v>0</v>
      </c>
      <c r="G122" s="23">
        <f>'Bonus Diário_Penas'!G12*10</f>
        <v>0</v>
      </c>
      <c r="H122" s="23">
        <f>'Bonus Diário_Penas'!G34*2</f>
        <v>0</v>
      </c>
      <c r="I122" s="23">
        <f>'Bonus Diário_Penas'!G56*2</f>
        <v>0</v>
      </c>
      <c r="J122" s="23">
        <f>'Bonus Diário_Penas'!G78*2</f>
        <v>0</v>
      </c>
      <c r="K122" s="158">
        <f>'Bonus Diário_Penas'!G100*2</f>
        <v>0</v>
      </c>
      <c r="L122" s="25">
        <f t="shared" si="19"/>
        <v>0</v>
      </c>
      <c r="M122" s="104">
        <f t="shared" si="20"/>
        <v>0</v>
      </c>
    </row>
    <row r="123" spans="1:13" ht="15.75" customHeight="1" x14ac:dyDescent="0.25">
      <c r="A123" s="21" t="str">
        <f>MEMBRO!A12</f>
        <v>Aluno 11</v>
      </c>
      <c r="B123" s="22">
        <f>'Bonus Diário1'!G13*10</f>
        <v>0</v>
      </c>
      <c r="C123" s="22">
        <f>'Bonus Diário1'!G35*2</f>
        <v>0</v>
      </c>
      <c r="D123" s="22">
        <f>'Bonus Diário1'!G57*2</f>
        <v>0</v>
      </c>
      <c r="E123" s="22">
        <f>'Bonus Diário1'!G79*2</f>
        <v>0</v>
      </c>
      <c r="F123" s="22">
        <f>'Bonus Diário1'!G101*2</f>
        <v>0</v>
      </c>
      <c r="G123" s="23">
        <f>'Bonus Diário_Penas'!G13*10</f>
        <v>0</v>
      </c>
      <c r="H123" s="23">
        <f>'Bonus Diário_Penas'!G35*2</f>
        <v>0</v>
      </c>
      <c r="I123" s="23">
        <f>'Bonus Diário_Penas'!G57*2</f>
        <v>0</v>
      </c>
      <c r="J123" s="23">
        <f>'Bonus Diário_Penas'!G79*2</f>
        <v>0</v>
      </c>
      <c r="K123" s="158">
        <f>'Bonus Diário_Penas'!G101*2</f>
        <v>0</v>
      </c>
      <c r="L123" s="25">
        <f t="shared" si="19"/>
        <v>0</v>
      </c>
      <c r="M123" s="104">
        <f t="shared" si="20"/>
        <v>0</v>
      </c>
    </row>
    <row r="124" spans="1:13" ht="15.75" customHeight="1" x14ac:dyDescent="0.25">
      <c r="A124" s="21" t="str">
        <f>MEMBRO!A13</f>
        <v>Aluno 12</v>
      </c>
      <c r="B124" s="22">
        <f>'Bonus Diário1'!G14*10</f>
        <v>0</v>
      </c>
      <c r="C124" s="22">
        <f>'Bonus Diário1'!G36*2</f>
        <v>0</v>
      </c>
      <c r="D124" s="22">
        <f>'Bonus Diário1'!G58*2</f>
        <v>0</v>
      </c>
      <c r="E124" s="22">
        <f>'Bonus Diário1'!G80*2</f>
        <v>0</v>
      </c>
      <c r="F124" s="22">
        <f>'Bonus Diário1'!G102*2</f>
        <v>0</v>
      </c>
      <c r="G124" s="23">
        <f>'Bonus Diário_Penas'!G14*10</f>
        <v>0</v>
      </c>
      <c r="H124" s="23">
        <f>'Bonus Diário_Penas'!G36*2</f>
        <v>0</v>
      </c>
      <c r="I124" s="23">
        <f>'Bonus Diário_Penas'!G58*2</f>
        <v>0</v>
      </c>
      <c r="J124" s="23">
        <f>'Bonus Diário_Penas'!G80*2</f>
        <v>0</v>
      </c>
      <c r="K124" s="158">
        <f>'Bonus Diário_Penas'!G102*2</f>
        <v>0</v>
      </c>
      <c r="L124" s="25">
        <f t="shared" si="19"/>
        <v>0</v>
      </c>
      <c r="M124" s="104">
        <f t="shared" si="20"/>
        <v>0</v>
      </c>
    </row>
    <row r="125" spans="1:13" ht="15.75" customHeight="1" x14ac:dyDescent="0.25">
      <c r="A125" s="21" t="str">
        <f>MEMBRO!A14</f>
        <v>Aluno 13</v>
      </c>
      <c r="B125" s="22">
        <f>'Bonus Diário1'!G15*10</f>
        <v>0</v>
      </c>
      <c r="C125" s="22">
        <f>'Bonus Diário1'!G37*2</f>
        <v>0</v>
      </c>
      <c r="D125" s="22">
        <f>'Bonus Diário1'!G59*2</f>
        <v>0</v>
      </c>
      <c r="E125" s="22">
        <f>'Bonus Diário1'!G81*2</f>
        <v>0</v>
      </c>
      <c r="F125" s="22">
        <f>'Bonus Diário1'!G103*2</f>
        <v>0</v>
      </c>
      <c r="G125" s="23">
        <f>'Bonus Diário_Penas'!G15*10</f>
        <v>0</v>
      </c>
      <c r="H125" s="23">
        <f>'Bonus Diário_Penas'!G37*2</f>
        <v>0</v>
      </c>
      <c r="I125" s="23">
        <f>'Bonus Diário_Penas'!G59*2</f>
        <v>0</v>
      </c>
      <c r="J125" s="23">
        <f>'Bonus Diário_Penas'!G81*2</f>
        <v>0</v>
      </c>
      <c r="K125" s="158">
        <f>'Bonus Diário_Penas'!G103*2</f>
        <v>0</v>
      </c>
      <c r="L125" s="25">
        <f t="shared" si="19"/>
        <v>0</v>
      </c>
      <c r="M125" s="104">
        <f t="shared" si="20"/>
        <v>0</v>
      </c>
    </row>
    <row r="126" spans="1:13" ht="15.75" customHeight="1" x14ac:dyDescent="0.25">
      <c r="A126" s="21" t="str">
        <f>MEMBRO!A15</f>
        <v>Aluno 14</v>
      </c>
      <c r="B126" s="22">
        <f>'Bonus Diário1'!G16*10</f>
        <v>0</v>
      </c>
      <c r="C126" s="22">
        <f>'Bonus Diário1'!G38*2</f>
        <v>0</v>
      </c>
      <c r="D126" s="22">
        <f>'Bonus Diário1'!G60*2</f>
        <v>0</v>
      </c>
      <c r="E126" s="22">
        <f>'Bonus Diário1'!G82*2</f>
        <v>0</v>
      </c>
      <c r="F126" s="22">
        <f>'Bonus Diário1'!G104*2</f>
        <v>0</v>
      </c>
      <c r="G126" s="23">
        <f>'Bonus Diário_Penas'!G16*10</f>
        <v>0</v>
      </c>
      <c r="H126" s="23">
        <f>'Bonus Diário_Penas'!G38*2</f>
        <v>0</v>
      </c>
      <c r="I126" s="23">
        <f>'Bonus Diário_Penas'!G60*2</f>
        <v>0</v>
      </c>
      <c r="J126" s="23">
        <f>'Bonus Diário_Penas'!G82*2</f>
        <v>0</v>
      </c>
      <c r="K126" s="158">
        <f>'Bonus Diário_Penas'!G104*2</f>
        <v>0</v>
      </c>
      <c r="L126" s="25">
        <f t="shared" si="19"/>
        <v>0</v>
      </c>
      <c r="M126" s="104">
        <f t="shared" si="20"/>
        <v>0</v>
      </c>
    </row>
    <row r="127" spans="1:13" ht="15.75" customHeight="1" x14ac:dyDescent="0.25">
      <c r="A127" s="21" t="str">
        <f>MEMBRO!A16</f>
        <v>Aluno 15</v>
      </c>
      <c r="B127" s="22">
        <f>'Bonus Diário1'!G17*10</f>
        <v>0</v>
      </c>
      <c r="C127" s="22">
        <f>'Bonus Diário1'!G39*2</f>
        <v>0</v>
      </c>
      <c r="D127" s="22">
        <f>'Bonus Diário1'!G61*2</f>
        <v>0</v>
      </c>
      <c r="E127" s="22">
        <f>'Bonus Diário1'!G83*2</f>
        <v>0</v>
      </c>
      <c r="F127" s="22">
        <f>'Bonus Diário1'!G105*2</f>
        <v>0</v>
      </c>
      <c r="G127" s="23">
        <f>'Bonus Diário_Penas'!G17*10</f>
        <v>0</v>
      </c>
      <c r="H127" s="23">
        <f>'Bonus Diário_Penas'!G39*2</f>
        <v>0</v>
      </c>
      <c r="I127" s="23">
        <f>'Bonus Diário_Penas'!G61*2</f>
        <v>0</v>
      </c>
      <c r="J127" s="23">
        <f>'Bonus Diário_Penas'!G83*2</f>
        <v>0</v>
      </c>
      <c r="K127" s="158">
        <f>'Bonus Diário_Penas'!G105*2</f>
        <v>0</v>
      </c>
      <c r="L127" s="25">
        <f t="shared" si="19"/>
        <v>0</v>
      </c>
      <c r="M127" s="104">
        <f t="shared" si="20"/>
        <v>0</v>
      </c>
    </row>
    <row r="128" spans="1:13" ht="15.75" customHeight="1" x14ac:dyDescent="0.25">
      <c r="A128" s="21" t="str">
        <f>MEMBRO!A17</f>
        <v>Aluno 16</v>
      </c>
      <c r="B128" s="22">
        <f>'Bonus Diário1'!G18*10</f>
        <v>0</v>
      </c>
      <c r="C128" s="22">
        <f>'Bonus Diário1'!G40*2</f>
        <v>0</v>
      </c>
      <c r="D128" s="22">
        <f>'Bonus Diário1'!G62*2</f>
        <v>0</v>
      </c>
      <c r="E128" s="22">
        <f>'Bonus Diário1'!G84*2</f>
        <v>0</v>
      </c>
      <c r="F128" s="22">
        <f>'Bonus Diário1'!G106*2</f>
        <v>0</v>
      </c>
      <c r="G128" s="23">
        <f>'Bonus Diário_Penas'!G18*10</f>
        <v>0</v>
      </c>
      <c r="H128" s="23">
        <f>'Bonus Diário_Penas'!G40*2</f>
        <v>0</v>
      </c>
      <c r="I128" s="23">
        <f>'Bonus Diário_Penas'!G62*2</f>
        <v>0</v>
      </c>
      <c r="J128" s="23">
        <f>'Bonus Diário_Penas'!G84*2</f>
        <v>0</v>
      </c>
      <c r="K128" s="158">
        <f>'Bonus Diário_Penas'!G106*2</f>
        <v>0</v>
      </c>
      <c r="L128" s="25">
        <f t="shared" si="19"/>
        <v>0</v>
      </c>
      <c r="M128" s="104">
        <f t="shared" si="20"/>
        <v>0</v>
      </c>
    </row>
    <row r="129" spans="1:13" ht="15.75" customHeight="1" x14ac:dyDescent="0.25">
      <c r="A129" s="21" t="str">
        <f>MEMBRO!A18</f>
        <v>Aluno 17</v>
      </c>
      <c r="B129" s="22">
        <f>'Bonus Diário1'!G19*10</f>
        <v>0</v>
      </c>
      <c r="C129" s="22">
        <f>'Bonus Diário1'!G41*2</f>
        <v>0</v>
      </c>
      <c r="D129" s="22">
        <f>'Bonus Diário1'!G63*2</f>
        <v>0</v>
      </c>
      <c r="E129" s="22">
        <f>'Bonus Diário1'!G85*2</f>
        <v>0</v>
      </c>
      <c r="F129" s="22">
        <f>'Bonus Diário1'!G107*2</f>
        <v>0</v>
      </c>
      <c r="G129" s="23">
        <f>'Bonus Diário_Penas'!G19*10</f>
        <v>0</v>
      </c>
      <c r="H129" s="23">
        <f>'Bonus Diário_Penas'!G41*2</f>
        <v>0</v>
      </c>
      <c r="I129" s="23">
        <f>'Bonus Diário_Penas'!G63*2</f>
        <v>0</v>
      </c>
      <c r="J129" s="23">
        <f>'Bonus Diário_Penas'!G85*2</f>
        <v>0</v>
      </c>
      <c r="K129" s="158">
        <f>'Bonus Diário_Penas'!G107*2</f>
        <v>0</v>
      </c>
      <c r="L129" s="25">
        <f t="shared" si="19"/>
        <v>0</v>
      </c>
      <c r="M129" s="104">
        <f t="shared" si="20"/>
        <v>0</v>
      </c>
    </row>
    <row r="130" spans="1:13" ht="15.75" customHeight="1" x14ac:dyDescent="0.25">
      <c r="A130" s="21" t="str">
        <f>MEMBRO!A19</f>
        <v>Aluno 18</v>
      </c>
      <c r="B130" s="22">
        <f>'Bonus Diário1'!G20*10</f>
        <v>0</v>
      </c>
      <c r="C130" s="22">
        <f>'Bonus Diário1'!G42*2</f>
        <v>0</v>
      </c>
      <c r="D130" s="22">
        <f>'Bonus Diário1'!G64*2</f>
        <v>0</v>
      </c>
      <c r="E130" s="22">
        <f>'Bonus Diário1'!G86*2</f>
        <v>0</v>
      </c>
      <c r="F130" s="22">
        <f>'Bonus Diário1'!G108*2</f>
        <v>0</v>
      </c>
      <c r="G130" s="23">
        <f>'Bonus Diário_Penas'!G20*10</f>
        <v>0</v>
      </c>
      <c r="H130" s="23">
        <f>'Bonus Diário_Penas'!G42*2</f>
        <v>0</v>
      </c>
      <c r="I130" s="23">
        <f>'Bonus Diário_Penas'!G64*2</f>
        <v>0</v>
      </c>
      <c r="J130" s="23">
        <f>'Bonus Diário_Penas'!G86*2</f>
        <v>0</v>
      </c>
      <c r="K130" s="158">
        <f>'Bonus Diário_Penas'!G108*2</f>
        <v>0</v>
      </c>
      <c r="L130" s="25">
        <f t="shared" si="19"/>
        <v>0</v>
      </c>
      <c r="M130" s="104">
        <f t="shared" si="20"/>
        <v>0</v>
      </c>
    </row>
    <row r="131" spans="1:13" ht="15.75" customHeight="1" x14ac:dyDescent="0.25">
      <c r="A131" s="21" t="str">
        <f>MEMBRO!A20</f>
        <v>Aluno 19</v>
      </c>
      <c r="B131" s="22">
        <f>'Bonus Diário1'!G21*10</f>
        <v>0</v>
      </c>
      <c r="C131" s="22">
        <f>'Bonus Diário1'!G43*2</f>
        <v>0</v>
      </c>
      <c r="D131" s="22">
        <f>'Bonus Diário1'!G65*2</f>
        <v>0</v>
      </c>
      <c r="E131" s="22">
        <f>'Bonus Diário1'!G87*2</f>
        <v>0</v>
      </c>
      <c r="F131" s="22">
        <f>'Bonus Diário1'!G109*2</f>
        <v>0</v>
      </c>
      <c r="G131" s="23">
        <f>'Bonus Diário_Penas'!G21*10</f>
        <v>0</v>
      </c>
      <c r="H131" s="23">
        <f>'Bonus Diário_Penas'!G43*2</f>
        <v>0</v>
      </c>
      <c r="I131" s="23">
        <f>'Bonus Diário_Penas'!G65*2</f>
        <v>0</v>
      </c>
      <c r="J131" s="23">
        <f>'Bonus Diário_Penas'!G87*2</f>
        <v>0</v>
      </c>
      <c r="K131" s="158">
        <f>'Bonus Diário_Penas'!G109*2</f>
        <v>0</v>
      </c>
      <c r="L131" s="25">
        <f t="shared" ref="L131:L132" si="21">(SUM(B131:F131)-SUM(G131:K131))</f>
        <v>0</v>
      </c>
      <c r="M131" s="104">
        <f t="shared" si="20"/>
        <v>0</v>
      </c>
    </row>
    <row r="132" spans="1:13" ht="15.75" customHeight="1" thickBot="1" x14ac:dyDescent="0.3">
      <c r="A132" s="21" t="str">
        <f>MEMBRO!A21</f>
        <v>Aluno 20</v>
      </c>
      <c r="B132" s="22">
        <f>'Bonus Diário1'!G22*10</f>
        <v>0</v>
      </c>
      <c r="C132" s="22">
        <f>'Bonus Diário1'!G44*2</f>
        <v>0</v>
      </c>
      <c r="D132" s="22">
        <f>'Bonus Diário1'!G66*2</f>
        <v>0</v>
      </c>
      <c r="E132" s="22">
        <f>'Bonus Diário1'!G88*2</f>
        <v>0</v>
      </c>
      <c r="F132" s="22">
        <f>'Bonus Diário1'!G110*2</f>
        <v>0</v>
      </c>
      <c r="G132" s="23">
        <f>'Bonus Diário_Penas'!G22*10</f>
        <v>0</v>
      </c>
      <c r="H132" s="23">
        <f>'Bonus Diário_Penas'!G44*2</f>
        <v>0</v>
      </c>
      <c r="I132" s="23">
        <f>'Bonus Diário_Penas'!G66*2</f>
        <v>0</v>
      </c>
      <c r="J132" s="23">
        <f>'Bonus Diário_Penas'!G88*2</f>
        <v>0</v>
      </c>
      <c r="K132" s="158">
        <f>'Bonus Diário_Penas'!G110*2</f>
        <v>0</v>
      </c>
      <c r="L132" s="25">
        <f t="shared" si="21"/>
        <v>0</v>
      </c>
      <c r="M132" s="104">
        <f t="shared" si="20"/>
        <v>0</v>
      </c>
    </row>
    <row r="133" spans="1:13" ht="15.75" customHeight="1" x14ac:dyDescent="0.25">
      <c r="A133" s="287" t="s">
        <v>2</v>
      </c>
      <c r="B133" s="289" t="s">
        <v>63</v>
      </c>
      <c r="C133" s="290"/>
      <c r="D133" s="290"/>
      <c r="E133" s="290"/>
      <c r="F133" s="290"/>
      <c r="G133" s="290"/>
      <c r="H133" s="290"/>
      <c r="I133" s="290"/>
      <c r="J133" s="290"/>
      <c r="K133" s="290"/>
      <c r="L133" s="290"/>
      <c r="M133" s="291"/>
    </row>
    <row r="134" spans="1:13" ht="15.75" customHeight="1" x14ac:dyDescent="0.25">
      <c r="A134" s="288"/>
      <c r="B134" s="19" t="s">
        <v>1</v>
      </c>
      <c r="C134" s="19" t="s">
        <v>10</v>
      </c>
      <c r="D134" s="19" t="s">
        <v>33</v>
      </c>
      <c r="E134" s="19" t="s">
        <v>34</v>
      </c>
      <c r="F134" s="19" t="s">
        <v>35</v>
      </c>
      <c r="G134" s="20" t="s">
        <v>28</v>
      </c>
      <c r="H134" s="20" t="s">
        <v>3</v>
      </c>
      <c r="I134" s="20" t="s">
        <v>37</v>
      </c>
      <c r="J134" s="20" t="s">
        <v>36</v>
      </c>
      <c r="K134" s="157" t="s">
        <v>105</v>
      </c>
      <c r="L134" s="24" t="s">
        <v>53</v>
      </c>
      <c r="M134" s="163" t="s">
        <v>54</v>
      </c>
    </row>
    <row r="135" spans="1:13" ht="15.75" customHeight="1" x14ac:dyDescent="0.25">
      <c r="A135" s="21" t="str">
        <f>MEMBRO!A2</f>
        <v>Aluno 01</v>
      </c>
      <c r="B135" s="22">
        <f>'Bonus Diário1'!H3*10</f>
        <v>0</v>
      </c>
      <c r="C135" s="22">
        <f>IF('Bonus Diário1'!H25*2&gt;10,10,'Bonus Diário1'!H25*2)</f>
        <v>0</v>
      </c>
      <c r="D135" s="22">
        <f>IF('Bonus Diário1'!H47*2&gt;10,10,'Bonus Diário1'!H47*2)</f>
        <v>0</v>
      </c>
      <c r="E135" s="22">
        <f>IF('Bonus Diário1'!H69*2&gt;10,10,'Bonus Diário1'!H69*2)</f>
        <v>0</v>
      </c>
      <c r="F135" s="22">
        <f>IF('Bonus Diário1'!H91&gt;10,10,'Bonus Diário1'!H91)</f>
        <v>0</v>
      </c>
      <c r="G135" s="23">
        <f>'Bonus Diário_Penas'!H3*10</f>
        <v>0</v>
      </c>
      <c r="H135" s="23">
        <f>'Bonus Diário_Penas'!H25*2</f>
        <v>0</v>
      </c>
      <c r="I135" s="23">
        <f>'Bonus Diário_Penas'!H47*2</f>
        <v>0</v>
      </c>
      <c r="J135" s="23">
        <f>'Bonus Diário_Penas'!H69*2</f>
        <v>0</v>
      </c>
      <c r="K135" s="158">
        <f>'Bonus Diário_Penas'!H91*2</f>
        <v>0</v>
      </c>
      <c r="L135" s="25">
        <f>(SUM(B135:F135)-SUM(G135:K135))</f>
        <v>0</v>
      </c>
      <c r="M135" s="104">
        <f>IF(L135&gt;=34,3,IF(AND(L135&gt;=17,L135&lt;34),2,IF(AND(L135&gt;1,L135&lt;17),1,0)))</f>
        <v>0</v>
      </c>
    </row>
    <row r="136" spans="1:13" ht="15.75" customHeight="1" x14ac:dyDescent="0.25">
      <c r="A136" s="21" t="str">
        <f>MEMBRO!A3</f>
        <v>Aluno 02</v>
      </c>
      <c r="B136" s="22">
        <f>'Bonus Diário1'!H4*10</f>
        <v>0</v>
      </c>
      <c r="C136" s="22">
        <f>IF('Bonus Diário1'!H26*2&gt;10,10,'Bonus Diário1'!H26*2)</f>
        <v>0</v>
      </c>
      <c r="D136" s="22">
        <f>IF('Bonus Diário1'!H48*2&gt;10,10,'Bonus Diário1'!H48*2)</f>
        <v>0</v>
      </c>
      <c r="E136" s="22">
        <f>IF('Bonus Diário1'!H70*2&gt;10,10,'Bonus Diário1'!H70*2)</f>
        <v>0</v>
      </c>
      <c r="F136" s="22">
        <f>IF('Bonus Diário1'!H92&gt;10,10,'Bonus Diário1'!H92)</f>
        <v>0</v>
      </c>
      <c r="G136" s="23">
        <f>'Bonus Diário_Penas'!H4*10</f>
        <v>0</v>
      </c>
      <c r="H136" s="23">
        <f>'Bonus Diário_Penas'!H26*2</f>
        <v>0</v>
      </c>
      <c r="I136" s="23">
        <f>'Bonus Diário_Penas'!H48*2</f>
        <v>0</v>
      </c>
      <c r="J136" s="23">
        <f>'Bonus Diário_Penas'!H70*2</f>
        <v>0</v>
      </c>
      <c r="K136" s="158">
        <f>'Bonus Diário_Penas'!H92*2</f>
        <v>0</v>
      </c>
      <c r="L136" s="25">
        <f t="shared" ref="L136:L152" si="22">(SUM(B136:F136)-SUM(G136:K136))</f>
        <v>0</v>
      </c>
      <c r="M136" s="104">
        <f t="shared" ref="M136:M152" si="23">IF(L136&gt;=34,3,IF(AND(L136&gt;=17,L136&lt;34),2,IF(AND(L136&gt;1,L136&lt;17),1,0)))</f>
        <v>0</v>
      </c>
    </row>
    <row r="137" spans="1:13" ht="15.75" customHeight="1" x14ac:dyDescent="0.25">
      <c r="A137" s="21" t="str">
        <f>MEMBRO!A4</f>
        <v>Aluno 03</v>
      </c>
      <c r="B137" s="22">
        <f>'Bonus Diário1'!H5*10</f>
        <v>0</v>
      </c>
      <c r="C137" s="22">
        <f>IF('Bonus Diário1'!H27*2&gt;10,10,'Bonus Diário1'!H27*2)</f>
        <v>0</v>
      </c>
      <c r="D137" s="22">
        <f>IF('Bonus Diário1'!H49*2&gt;10,10,'Bonus Diário1'!H49*2)</f>
        <v>0</v>
      </c>
      <c r="E137" s="22">
        <f>IF('Bonus Diário1'!H71*2&gt;10,10,'Bonus Diário1'!H71*2)</f>
        <v>0</v>
      </c>
      <c r="F137" s="22">
        <f>IF('Bonus Diário1'!H93&gt;10,10,'Bonus Diário1'!H93)</f>
        <v>0</v>
      </c>
      <c r="G137" s="23">
        <f>'Bonus Diário_Penas'!H5*10</f>
        <v>0</v>
      </c>
      <c r="H137" s="23">
        <f>'Bonus Diário_Penas'!H27*2</f>
        <v>0</v>
      </c>
      <c r="I137" s="23">
        <f>'Bonus Diário_Penas'!H49*2</f>
        <v>0</v>
      </c>
      <c r="J137" s="23">
        <f>'Bonus Diário_Penas'!H71*2</f>
        <v>0</v>
      </c>
      <c r="K137" s="158">
        <f>'Bonus Diário_Penas'!H93*2</f>
        <v>0</v>
      </c>
      <c r="L137" s="25">
        <f t="shared" si="22"/>
        <v>0</v>
      </c>
      <c r="M137" s="104">
        <f t="shared" si="23"/>
        <v>0</v>
      </c>
    </row>
    <row r="138" spans="1:13" ht="15.75" customHeight="1" x14ac:dyDescent="0.25">
      <c r="A138" s="21" t="str">
        <f>MEMBRO!A5</f>
        <v>Aluno 04</v>
      </c>
      <c r="B138" s="22">
        <f>'Bonus Diário1'!H6*10</f>
        <v>0</v>
      </c>
      <c r="C138" s="22">
        <f>IF('Bonus Diário1'!H28*2&gt;10,10,'Bonus Diário1'!H28*2)</f>
        <v>0</v>
      </c>
      <c r="D138" s="22">
        <f>IF('Bonus Diário1'!H50*2&gt;10,10,'Bonus Diário1'!H50*2)</f>
        <v>0</v>
      </c>
      <c r="E138" s="22">
        <f>IF('Bonus Diário1'!H72*2&gt;10,10,'Bonus Diário1'!H72*2)</f>
        <v>0</v>
      </c>
      <c r="F138" s="22">
        <f>IF('Bonus Diário1'!H94&gt;10,10,'Bonus Diário1'!H94)</f>
        <v>0</v>
      </c>
      <c r="G138" s="23">
        <f>'Bonus Diário_Penas'!H6*10</f>
        <v>0</v>
      </c>
      <c r="H138" s="23">
        <f>'Bonus Diário_Penas'!H28*2</f>
        <v>0</v>
      </c>
      <c r="I138" s="23">
        <f>'Bonus Diário_Penas'!H50*2</f>
        <v>0</v>
      </c>
      <c r="J138" s="23">
        <f>'Bonus Diário_Penas'!H72*2</f>
        <v>0</v>
      </c>
      <c r="K138" s="158">
        <f>'Bonus Diário_Penas'!H94*2</f>
        <v>0</v>
      </c>
      <c r="L138" s="25">
        <f t="shared" si="22"/>
        <v>0</v>
      </c>
      <c r="M138" s="104">
        <f t="shared" si="23"/>
        <v>0</v>
      </c>
    </row>
    <row r="139" spans="1:13" ht="15.75" customHeight="1" x14ac:dyDescent="0.25">
      <c r="A139" s="21" t="str">
        <f>MEMBRO!A6</f>
        <v>Aluno 05</v>
      </c>
      <c r="B139" s="22">
        <f>'Bonus Diário1'!H7*10</f>
        <v>0</v>
      </c>
      <c r="C139" s="22">
        <f>IF('Bonus Diário1'!H29*2&gt;10,10,'Bonus Diário1'!H29*2)</f>
        <v>0</v>
      </c>
      <c r="D139" s="22">
        <f>IF('Bonus Diário1'!H51*2&gt;10,10,'Bonus Diário1'!H51*2)</f>
        <v>0</v>
      </c>
      <c r="E139" s="22">
        <f>IF('Bonus Diário1'!H73*2&gt;10,10,'Bonus Diário1'!H73*2)</f>
        <v>0</v>
      </c>
      <c r="F139" s="22">
        <f>IF('Bonus Diário1'!H95&gt;10,10,'Bonus Diário1'!H95)</f>
        <v>0</v>
      </c>
      <c r="G139" s="23">
        <f>'Bonus Diário_Penas'!H7*10</f>
        <v>0</v>
      </c>
      <c r="H139" s="23">
        <f>'Bonus Diário_Penas'!H29*2</f>
        <v>0</v>
      </c>
      <c r="I139" s="23">
        <f>'Bonus Diário_Penas'!H51*2</f>
        <v>0</v>
      </c>
      <c r="J139" s="23">
        <f>'Bonus Diário_Penas'!H73*2</f>
        <v>0</v>
      </c>
      <c r="K139" s="158">
        <f>'Bonus Diário_Penas'!H95*2</f>
        <v>0</v>
      </c>
      <c r="L139" s="25">
        <f t="shared" si="22"/>
        <v>0</v>
      </c>
      <c r="M139" s="104">
        <f t="shared" si="23"/>
        <v>0</v>
      </c>
    </row>
    <row r="140" spans="1:13" ht="15.75" customHeight="1" x14ac:dyDescent="0.25">
      <c r="A140" s="21" t="str">
        <f>MEMBRO!A7</f>
        <v>Aluno 06</v>
      </c>
      <c r="B140" s="22">
        <f>'Bonus Diário1'!H8*10</f>
        <v>0</v>
      </c>
      <c r="C140" s="22">
        <f>IF('Bonus Diário1'!H30*2&gt;10,10,'Bonus Diário1'!H30*2)</f>
        <v>0</v>
      </c>
      <c r="D140" s="22">
        <f>IF('Bonus Diário1'!H52*2&gt;10,10,'Bonus Diário1'!H52*2)</f>
        <v>0</v>
      </c>
      <c r="E140" s="22">
        <f>IF('Bonus Diário1'!H74*2&gt;10,10,'Bonus Diário1'!H74*2)</f>
        <v>0</v>
      </c>
      <c r="F140" s="22">
        <f>IF('Bonus Diário1'!H96&gt;10,10,'Bonus Diário1'!H96)</f>
        <v>0</v>
      </c>
      <c r="G140" s="23">
        <f>'Bonus Diário_Penas'!H8*10</f>
        <v>0</v>
      </c>
      <c r="H140" s="23">
        <f>'Bonus Diário_Penas'!H30*2</f>
        <v>0</v>
      </c>
      <c r="I140" s="23">
        <f>'Bonus Diário_Penas'!H52*2</f>
        <v>0</v>
      </c>
      <c r="J140" s="23">
        <f>'Bonus Diário_Penas'!H74*2</f>
        <v>0</v>
      </c>
      <c r="K140" s="158">
        <f>'Bonus Diário_Penas'!H96*2</f>
        <v>0</v>
      </c>
      <c r="L140" s="25">
        <f t="shared" si="22"/>
        <v>0</v>
      </c>
      <c r="M140" s="104">
        <f t="shared" si="23"/>
        <v>0</v>
      </c>
    </row>
    <row r="141" spans="1:13" ht="15.75" customHeight="1" x14ac:dyDescent="0.25">
      <c r="A141" s="21" t="str">
        <f>MEMBRO!A8</f>
        <v>Aluno 07</v>
      </c>
      <c r="B141" s="22">
        <f>'Bonus Diário1'!H9*10</f>
        <v>0</v>
      </c>
      <c r="C141" s="22">
        <f>IF('Bonus Diário1'!H31*2&gt;10,10,'Bonus Diário1'!H31*2)</f>
        <v>0</v>
      </c>
      <c r="D141" s="22">
        <f>IF('Bonus Diário1'!H53*2&gt;10,10,'Bonus Diário1'!H53*2)</f>
        <v>0</v>
      </c>
      <c r="E141" s="22">
        <f>IF('Bonus Diário1'!H75*2&gt;10,10,'Bonus Diário1'!H75*2)</f>
        <v>0</v>
      </c>
      <c r="F141" s="22">
        <f>IF('Bonus Diário1'!H97&gt;10,10,'Bonus Diário1'!H97)</f>
        <v>0</v>
      </c>
      <c r="G141" s="23">
        <f>'Bonus Diário_Penas'!H9*10</f>
        <v>0</v>
      </c>
      <c r="H141" s="23">
        <f>'Bonus Diário_Penas'!H31*2</f>
        <v>0</v>
      </c>
      <c r="I141" s="23">
        <f>'Bonus Diário_Penas'!H53*2</f>
        <v>0</v>
      </c>
      <c r="J141" s="23">
        <f>'Bonus Diário_Penas'!H75*2</f>
        <v>0</v>
      </c>
      <c r="K141" s="158">
        <f>'Bonus Diário_Penas'!H97*2</f>
        <v>0</v>
      </c>
      <c r="L141" s="25">
        <f t="shared" si="22"/>
        <v>0</v>
      </c>
      <c r="M141" s="104">
        <f t="shared" si="23"/>
        <v>0</v>
      </c>
    </row>
    <row r="142" spans="1:13" ht="15.75" customHeight="1" x14ac:dyDescent="0.25">
      <c r="A142" s="21" t="str">
        <f>MEMBRO!A9</f>
        <v>Aluno 08</v>
      </c>
      <c r="B142" s="22">
        <f>'Bonus Diário1'!H10*10</f>
        <v>0</v>
      </c>
      <c r="C142" s="22">
        <f>IF('Bonus Diário1'!H32*2&gt;10,10,'Bonus Diário1'!H32*2)</f>
        <v>0</v>
      </c>
      <c r="D142" s="22">
        <f>IF('Bonus Diário1'!H54*2&gt;10,10,'Bonus Diário1'!H54*2)</f>
        <v>0</v>
      </c>
      <c r="E142" s="22">
        <f>IF('Bonus Diário1'!H76*2&gt;10,10,'Bonus Diário1'!H76*2)</f>
        <v>0</v>
      </c>
      <c r="F142" s="22">
        <f>IF('Bonus Diário1'!H98&gt;10,10,'Bonus Diário1'!H98)</f>
        <v>0</v>
      </c>
      <c r="G142" s="23">
        <f>'Bonus Diário_Penas'!H10*10</f>
        <v>0</v>
      </c>
      <c r="H142" s="23">
        <f>'Bonus Diário_Penas'!H32*2</f>
        <v>0</v>
      </c>
      <c r="I142" s="23">
        <f>'Bonus Diário_Penas'!H54*2</f>
        <v>0</v>
      </c>
      <c r="J142" s="23">
        <f>'Bonus Diário_Penas'!H76*2</f>
        <v>0</v>
      </c>
      <c r="K142" s="158">
        <f>'Bonus Diário_Penas'!H98*2</f>
        <v>0</v>
      </c>
      <c r="L142" s="25">
        <f t="shared" si="22"/>
        <v>0</v>
      </c>
      <c r="M142" s="104">
        <f t="shared" si="23"/>
        <v>0</v>
      </c>
    </row>
    <row r="143" spans="1:13" ht="15.75" customHeight="1" x14ac:dyDescent="0.25">
      <c r="A143" s="21" t="str">
        <f>MEMBRO!A10</f>
        <v>Aluno 09</v>
      </c>
      <c r="B143" s="22">
        <f>'Bonus Diário1'!H11*10</f>
        <v>0</v>
      </c>
      <c r="C143" s="22">
        <f>IF('Bonus Diário1'!H33*2&gt;10,10,'Bonus Diário1'!H33*2)</f>
        <v>0</v>
      </c>
      <c r="D143" s="22">
        <f>IF('Bonus Diário1'!H55*2&gt;10,10,'Bonus Diário1'!H55*2)</f>
        <v>0</v>
      </c>
      <c r="E143" s="22">
        <f>IF('Bonus Diário1'!H77*2&gt;10,10,'Bonus Diário1'!H77*2)</f>
        <v>0</v>
      </c>
      <c r="F143" s="22">
        <f>IF('Bonus Diário1'!H99&gt;10,10,'Bonus Diário1'!H99)</f>
        <v>0</v>
      </c>
      <c r="G143" s="23">
        <f>'Bonus Diário_Penas'!H11*10</f>
        <v>0</v>
      </c>
      <c r="H143" s="23">
        <f>'Bonus Diário_Penas'!H33*2</f>
        <v>0</v>
      </c>
      <c r="I143" s="23">
        <f>'Bonus Diário_Penas'!H55*2</f>
        <v>0</v>
      </c>
      <c r="J143" s="23">
        <f>'Bonus Diário_Penas'!H77*2</f>
        <v>0</v>
      </c>
      <c r="K143" s="158">
        <f>'Bonus Diário_Penas'!H99*2</f>
        <v>0</v>
      </c>
      <c r="L143" s="25">
        <f t="shared" si="22"/>
        <v>0</v>
      </c>
      <c r="M143" s="104">
        <f t="shared" si="23"/>
        <v>0</v>
      </c>
    </row>
    <row r="144" spans="1:13" ht="15.75" customHeight="1" x14ac:dyDescent="0.25">
      <c r="A144" s="21" t="str">
        <f>MEMBRO!A11</f>
        <v>Aluno 10</v>
      </c>
      <c r="B144" s="22">
        <f>'Bonus Diário1'!H12*10</f>
        <v>0</v>
      </c>
      <c r="C144" s="22">
        <f>IF('Bonus Diário1'!H34*2&gt;10,10,'Bonus Diário1'!H34*2)</f>
        <v>0</v>
      </c>
      <c r="D144" s="22">
        <f>IF('Bonus Diário1'!H56*2&gt;10,10,'Bonus Diário1'!H56*2)</f>
        <v>0</v>
      </c>
      <c r="E144" s="22">
        <f>IF('Bonus Diário1'!H78*2&gt;10,10,'Bonus Diário1'!H78*2)</f>
        <v>0</v>
      </c>
      <c r="F144" s="22">
        <f>IF('Bonus Diário1'!H100&gt;10,10,'Bonus Diário1'!H100)</f>
        <v>0</v>
      </c>
      <c r="G144" s="23">
        <f>'Bonus Diário_Penas'!H12*10</f>
        <v>0</v>
      </c>
      <c r="H144" s="23">
        <f>'Bonus Diário_Penas'!H34*2</f>
        <v>0</v>
      </c>
      <c r="I144" s="23">
        <f>'Bonus Diário_Penas'!H56*2</f>
        <v>0</v>
      </c>
      <c r="J144" s="23">
        <f>'Bonus Diário_Penas'!H78*2</f>
        <v>0</v>
      </c>
      <c r="K144" s="158">
        <f>'Bonus Diário_Penas'!H100*2</f>
        <v>0</v>
      </c>
      <c r="L144" s="25">
        <f t="shared" si="22"/>
        <v>0</v>
      </c>
      <c r="M144" s="104">
        <f t="shared" si="23"/>
        <v>0</v>
      </c>
    </row>
    <row r="145" spans="1:13" ht="15.75" customHeight="1" x14ac:dyDescent="0.25">
      <c r="A145" s="21" t="str">
        <f>MEMBRO!A12</f>
        <v>Aluno 11</v>
      </c>
      <c r="B145" s="22">
        <f>'Bonus Diário1'!H13*10</f>
        <v>0</v>
      </c>
      <c r="C145" s="22">
        <f>IF('Bonus Diário1'!H35*2&gt;10,10,'Bonus Diário1'!H35*2)</f>
        <v>0</v>
      </c>
      <c r="D145" s="22">
        <f>IF('Bonus Diário1'!H57*2&gt;10,10,'Bonus Diário1'!H57*2)</f>
        <v>0</v>
      </c>
      <c r="E145" s="22">
        <f>IF('Bonus Diário1'!H79*2&gt;10,10,'Bonus Diário1'!H79*2)</f>
        <v>0</v>
      </c>
      <c r="F145" s="22">
        <f>IF('Bonus Diário1'!H101&gt;10,10,'Bonus Diário1'!H101)</f>
        <v>0</v>
      </c>
      <c r="G145" s="23">
        <f>'Bonus Diário_Penas'!H13*10</f>
        <v>0</v>
      </c>
      <c r="H145" s="23">
        <f>'Bonus Diário_Penas'!H35*2</f>
        <v>0</v>
      </c>
      <c r="I145" s="23">
        <f>'Bonus Diário_Penas'!H57*2</f>
        <v>0</v>
      </c>
      <c r="J145" s="23">
        <f>'Bonus Diário_Penas'!H79*2</f>
        <v>0</v>
      </c>
      <c r="K145" s="158">
        <f>'Bonus Diário_Penas'!H101*2</f>
        <v>0</v>
      </c>
      <c r="L145" s="25">
        <f t="shared" si="22"/>
        <v>0</v>
      </c>
      <c r="M145" s="104">
        <f t="shared" si="23"/>
        <v>0</v>
      </c>
    </row>
    <row r="146" spans="1:13" ht="15.75" customHeight="1" x14ac:dyDescent="0.25">
      <c r="A146" s="21" t="str">
        <f>MEMBRO!A13</f>
        <v>Aluno 12</v>
      </c>
      <c r="B146" s="22">
        <f>'Bonus Diário1'!H14*10</f>
        <v>0</v>
      </c>
      <c r="C146" s="22">
        <f>IF('Bonus Diário1'!H36*2&gt;10,10,'Bonus Diário1'!H36*2)</f>
        <v>0</v>
      </c>
      <c r="D146" s="22">
        <f>IF('Bonus Diário1'!H58*2&gt;10,10,'Bonus Diário1'!H58*2)</f>
        <v>0</v>
      </c>
      <c r="E146" s="22">
        <f>IF('Bonus Diário1'!H80*2&gt;10,10,'Bonus Diário1'!H80*2)</f>
        <v>0</v>
      </c>
      <c r="F146" s="22">
        <f>IF('Bonus Diário1'!H102&gt;10,10,'Bonus Diário1'!H102)</f>
        <v>0</v>
      </c>
      <c r="G146" s="23">
        <f>'Bonus Diário_Penas'!H14*10</f>
        <v>0</v>
      </c>
      <c r="H146" s="23">
        <f>'Bonus Diário_Penas'!H36*2</f>
        <v>0</v>
      </c>
      <c r="I146" s="23">
        <f>'Bonus Diário_Penas'!H58*2</f>
        <v>0</v>
      </c>
      <c r="J146" s="23">
        <f>'Bonus Diário_Penas'!H80*2</f>
        <v>0</v>
      </c>
      <c r="K146" s="158">
        <f>'Bonus Diário_Penas'!H102*2</f>
        <v>0</v>
      </c>
      <c r="L146" s="25">
        <f t="shared" si="22"/>
        <v>0</v>
      </c>
      <c r="M146" s="104">
        <f t="shared" si="23"/>
        <v>0</v>
      </c>
    </row>
    <row r="147" spans="1:13" ht="15.75" customHeight="1" x14ac:dyDescent="0.25">
      <c r="A147" s="21" t="str">
        <f>MEMBRO!A14</f>
        <v>Aluno 13</v>
      </c>
      <c r="B147" s="22">
        <f>'Bonus Diário1'!H15*10</f>
        <v>0</v>
      </c>
      <c r="C147" s="22">
        <f>IF('Bonus Diário1'!H37*2&gt;10,10,'Bonus Diário1'!H37*2)</f>
        <v>0</v>
      </c>
      <c r="D147" s="22">
        <f>IF('Bonus Diário1'!H59*2&gt;10,10,'Bonus Diário1'!H59*2)</f>
        <v>0</v>
      </c>
      <c r="E147" s="22">
        <f>IF('Bonus Diário1'!H81*2&gt;10,10,'Bonus Diário1'!H81*2)</f>
        <v>0</v>
      </c>
      <c r="F147" s="22">
        <f>IF('Bonus Diário1'!H103&gt;10,10,'Bonus Diário1'!H103)</f>
        <v>0</v>
      </c>
      <c r="G147" s="23">
        <f>'Bonus Diário_Penas'!H15*10</f>
        <v>0</v>
      </c>
      <c r="H147" s="23">
        <f>'Bonus Diário_Penas'!H37*2</f>
        <v>0</v>
      </c>
      <c r="I147" s="23">
        <f>'Bonus Diário_Penas'!H59*2</f>
        <v>0</v>
      </c>
      <c r="J147" s="23">
        <f>'Bonus Diário_Penas'!H81*2</f>
        <v>0</v>
      </c>
      <c r="K147" s="158">
        <f>'Bonus Diário_Penas'!H103*2</f>
        <v>0</v>
      </c>
      <c r="L147" s="25">
        <f t="shared" si="22"/>
        <v>0</v>
      </c>
      <c r="M147" s="104">
        <f t="shared" si="23"/>
        <v>0</v>
      </c>
    </row>
    <row r="148" spans="1:13" ht="15.75" customHeight="1" x14ac:dyDescent="0.25">
      <c r="A148" s="21" t="str">
        <f>MEMBRO!A15</f>
        <v>Aluno 14</v>
      </c>
      <c r="B148" s="22">
        <f>'Bonus Diário1'!H16*10</f>
        <v>0</v>
      </c>
      <c r="C148" s="22">
        <f>IF('Bonus Diário1'!H38*2&gt;10,10,'Bonus Diário1'!H38*2)</f>
        <v>0</v>
      </c>
      <c r="D148" s="22">
        <f>IF('Bonus Diário1'!H60*2&gt;10,10,'Bonus Diário1'!H60*2)</f>
        <v>0</v>
      </c>
      <c r="E148" s="22">
        <f>IF('Bonus Diário1'!H82*2&gt;10,10,'Bonus Diário1'!H82*2)</f>
        <v>0</v>
      </c>
      <c r="F148" s="22">
        <f>IF('Bonus Diário1'!H104&gt;10,10,'Bonus Diário1'!H104)</f>
        <v>0</v>
      </c>
      <c r="G148" s="23">
        <f>'Bonus Diário_Penas'!H16*10</f>
        <v>0</v>
      </c>
      <c r="H148" s="23">
        <f>'Bonus Diário_Penas'!H38*2</f>
        <v>0</v>
      </c>
      <c r="I148" s="23">
        <f>'Bonus Diário_Penas'!H60*2</f>
        <v>0</v>
      </c>
      <c r="J148" s="23">
        <f>'Bonus Diário_Penas'!H82*2</f>
        <v>0</v>
      </c>
      <c r="K148" s="158">
        <f>'Bonus Diário_Penas'!H104*2</f>
        <v>0</v>
      </c>
      <c r="L148" s="25">
        <f t="shared" si="22"/>
        <v>0</v>
      </c>
      <c r="M148" s="104">
        <f t="shared" si="23"/>
        <v>0</v>
      </c>
    </row>
    <row r="149" spans="1:13" ht="15.75" customHeight="1" x14ac:dyDescent="0.25">
      <c r="A149" s="21" t="str">
        <f>MEMBRO!A16</f>
        <v>Aluno 15</v>
      </c>
      <c r="B149" s="22">
        <f>'Bonus Diário1'!H17*10</f>
        <v>0</v>
      </c>
      <c r="C149" s="22">
        <f>IF('Bonus Diário1'!H39*2&gt;10,10,'Bonus Diário1'!H39*2)</f>
        <v>0</v>
      </c>
      <c r="D149" s="22">
        <f>IF('Bonus Diário1'!H61*2&gt;10,10,'Bonus Diário1'!H61*2)</f>
        <v>0</v>
      </c>
      <c r="E149" s="22">
        <f>IF('Bonus Diário1'!H83*2&gt;10,10,'Bonus Diário1'!H83*2)</f>
        <v>0</v>
      </c>
      <c r="F149" s="22">
        <f>IF('Bonus Diário1'!H105&gt;10,10,'Bonus Diário1'!H105)</f>
        <v>0</v>
      </c>
      <c r="G149" s="23">
        <f>'Bonus Diário_Penas'!H17*10</f>
        <v>0</v>
      </c>
      <c r="H149" s="23">
        <f>'Bonus Diário_Penas'!H39*2</f>
        <v>0</v>
      </c>
      <c r="I149" s="23">
        <f>'Bonus Diário_Penas'!H61*2</f>
        <v>0</v>
      </c>
      <c r="J149" s="23">
        <f>'Bonus Diário_Penas'!H83*2</f>
        <v>0</v>
      </c>
      <c r="K149" s="158">
        <f>'Bonus Diário_Penas'!H105*2</f>
        <v>0</v>
      </c>
      <c r="L149" s="25">
        <f t="shared" si="22"/>
        <v>0</v>
      </c>
      <c r="M149" s="104">
        <f t="shared" si="23"/>
        <v>0</v>
      </c>
    </row>
    <row r="150" spans="1:13" ht="15.75" customHeight="1" x14ac:dyDescent="0.25">
      <c r="A150" s="21" t="str">
        <f>MEMBRO!A17</f>
        <v>Aluno 16</v>
      </c>
      <c r="B150" s="22">
        <f>'Bonus Diário1'!H18*10</f>
        <v>0</v>
      </c>
      <c r="C150" s="22">
        <f>IF('Bonus Diário1'!H40*2&gt;10,10,'Bonus Diário1'!H40*2)</f>
        <v>0</v>
      </c>
      <c r="D150" s="22">
        <f>IF('Bonus Diário1'!H62*2&gt;10,10,'Bonus Diário1'!H62*2)</f>
        <v>0</v>
      </c>
      <c r="E150" s="22">
        <f>IF('Bonus Diário1'!H84*2&gt;10,10,'Bonus Diário1'!H84*2)</f>
        <v>0</v>
      </c>
      <c r="F150" s="22">
        <f>IF('Bonus Diário1'!H106&gt;10,10,'Bonus Diário1'!H106)</f>
        <v>0</v>
      </c>
      <c r="G150" s="23">
        <f>'Bonus Diário_Penas'!H18*10</f>
        <v>0</v>
      </c>
      <c r="H150" s="23">
        <f>'Bonus Diário_Penas'!H40*2</f>
        <v>0</v>
      </c>
      <c r="I150" s="23">
        <f>'Bonus Diário_Penas'!H62*2</f>
        <v>0</v>
      </c>
      <c r="J150" s="23">
        <f>'Bonus Diário_Penas'!H84*2</f>
        <v>0</v>
      </c>
      <c r="K150" s="158">
        <f>'Bonus Diário_Penas'!H106*2</f>
        <v>0</v>
      </c>
      <c r="L150" s="25">
        <f t="shared" si="22"/>
        <v>0</v>
      </c>
      <c r="M150" s="104">
        <f t="shared" si="23"/>
        <v>0</v>
      </c>
    </row>
    <row r="151" spans="1:13" ht="15.75" customHeight="1" x14ac:dyDescent="0.25">
      <c r="A151" s="21" t="str">
        <f>MEMBRO!A18</f>
        <v>Aluno 17</v>
      </c>
      <c r="B151" s="22">
        <f>'Bonus Diário1'!H19*10</f>
        <v>0</v>
      </c>
      <c r="C151" s="22">
        <f>IF('Bonus Diário1'!H41*2&gt;10,10,'Bonus Diário1'!H41*2)</f>
        <v>0</v>
      </c>
      <c r="D151" s="22">
        <f>IF('Bonus Diário1'!H63*2&gt;10,10,'Bonus Diário1'!H63*2)</f>
        <v>0</v>
      </c>
      <c r="E151" s="22">
        <f>IF('Bonus Diário1'!H85*2&gt;10,10,'Bonus Diário1'!H85*2)</f>
        <v>0</v>
      </c>
      <c r="F151" s="22">
        <f>IF('Bonus Diário1'!H107&gt;10,10,'Bonus Diário1'!H107)</f>
        <v>0</v>
      </c>
      <c r="G151" s="23">
        <f>'Bonus Diário_Penas'!H19*10</f>
        <v>0</v>
      </c>
      <c r="H151" s="23">
        <f>'Bonus Diário_Penas'!H41*2</f>
        <v>0</v>
      </c>
      <c r="I151" s="23">
        <f>'Bonus Diário_Penas'!H63*2</f>
        <v>0</v>
      </c>
      <c r="J151" s="23">
        <f>'Bonus Diário_Penas'!H85*2</f>
        <v>0</v>
      </c>
      <c r="K151" s="158">
        <f>'Bonus Diário_Penas'!H107*2</f>
        <v>0</v>
      </c>
      <c r="L151" s="25">
        <f t="shared" si="22"/>
        <v>0</v>
      </c>
      <c r="M151" s="104">
        <f t="shared" si="23"/>
        <v>0</v>
      </c>
    </row>
    <row r="152" spans="1:13" ht="15.75" customHeight="1" x14ac:dyDescent="0.25">
      <c r="A152" s="21" t="str">
        <f>MEMBRO!A19</f>
        <v>Aluno 18</v>
      </c>
      <c r="B152" s="22">
        <f>'Bonus Diário1'!H20*10</f>
        <v>0</v>
      </c>
      <c r="C152" s="22">
        <f>IF('Bonus Diário1'!H42*2&gt;10,10,'Bonus Diário1'!H42*2)</f>
        <v>0</v>
      </c>
      <c r="D152" s="22">
        <f>IF('Bonus Diário1'!H64*2&gt;10,10,'Bonus Diário1'!H64*2)</f>
        <v>0</v>
      </c>
      <c r="E152" s="22">
        <f>IF('Bonus Diário1'!H86*2&gt;10,10,'Bonus Diário1'!H86*2)</f>
        <v>0</v>
      </c>
      <c r="F152" s="22">
        <f>IF('Bonus Diário1'!H108&gt;10,10,'Bonus Diário1'!H108)</f>
        <v>0</v>
      </c>
      <c r="G152" s="23">
        <f>'Bonus Diário_Penas'!H20*10</f>
        <v>0</v>
      </c>
      <c r="H152" s="23">
        <f>'Bonus Diário_Penas'!H42*2</f>
        <v>0</v>
      </c>
      <c r="I152" s="23">
        <f>'Bonus Diário_Penas'!H64*2</f>
        <v>0</v>
      </c>
      <c r="J152" s="23">
        <f>'Bonus Diário_Penas'!H86*2</f>
        <v>0</v>
      </c>
      <c r="K152" s="158">
        <f>'Bonus Diário_Penas'!H108*2</f>
        <v>0</v>
      </c>
      <c r="L152" s="25">
        <f t="shared" si="22"/>
        <v>0</v>
      </c>
      <c r="M152" s="104">
        <f t="shared" si="23"/>
        <v>0</v>
      </c>
    </row>
    <row r="153" spans="1:13" ht="15.75" customHeight="1" x14ac:dyDescent="0.25">
      <c r="A153" s="21" t="str">
        <f>MEMBRO!A20</f>
        <v>Aluno 19</v>
      </c>
      <c r="B153" s="22">
        <f>'Bonus Diário1'!H21*10</f>
        <v>0</v>
      </c>
      <c r="C153" s="22">
        <f>IF('Bonus Diário1'!H43*2&gt;10,10,'Bonus Diário1'!H43*2)</f>
        <v>0</v>
      </c>
      <c r="D153" s="22">
        <f>IF('Bonus Diário1'!H65*2&gt;10,10,'Bonus Diário1'!H65*2)</f>
        <v>0</v>
      </c>
      <c r="E153" s="22">
        <f>IF('Bonus Diário1'!H87*2&gt;10,10,'Bonus Diário1'!H87*2)</f>
        <v>0</v>
      </c>
      <c r="F153" s="22">
        <f>IF('Bonus Diário1'!H109&gt;10,10,'Bonus Diário1'!H109)</f>
        <v>0</v>
      </c>
      <c r="G153" s="23">
        <f>'Bonus Diário_Penas'!H21*10</f>
        <v>0</v>
      </c>
      <c r="H153" s="23">
        <f>'Bonus Diário_Penas'!H43*2</f>
        <v>0</v>
      </c>
      <c r="I153" s="23">
        <f>'Bonus Diário_Penas'!H65*2</f>
        <v>0</v>
      </c>
      <c r="J153" s="23">
        <f>'Bonus Diário_Penas'!H87*2</f>
        <v>0</v>
      </c>
      <c r="K153" s="158">
        <f>'Bonus Diário_Penas'!H109*2</f>
        <v>0</v>
      </c>
      <c r="L153" s="25">
        <f t="shared" ref="L153:L154" si="24">(SUM(B153:F153)-SUM(G153:K153))</f>
        <v>0</v>
      </c>
      <c r="M153" s="104">
        <f t="shared" ref="M153:M154" si="25">IF(L153&gt;=34,3,IF(AND(L153&gt;=17,L153&lt;34),2,IF(AND(L153&gt;1,L153&lt;17),1,0)))</f>
        <v>0</v>
      </c>
    </row>
    <row r="154" spans="1:13" ht="15.75" customHeight="1" thickBot="1" x14ac:dyDescent="0.3">
      <c r="A154" s="21" t="str">
        <f>MEMBRO!A21</f>
        <v>Aluno 20</v>
      </c>
      <c r="B154" s="22">
        <f>'Bonus Diário1'!H22*10</f>
        <v>0</v>
      </c>
      <c r="C154" s="22">
        <f>IF('Bonus Diário1'!H44*2&gt;10,10,'Bonus Diário1'!H44*2)</f>
        <v>0</v>
      </c>
      <c r="D154" s="22">
        <f>IF('Bonus Diário1'!H66*2&gt;10,10,'Bonus Diário1'!H66*2)</f>
        <v>0</v>
      </c>
      <c r="E154" s="22">
        <f>IF('Bonus Diário1'!H88*2&gt;10,10,'Bonus Diário1'!H88*2)</f>
        <v>0</v>
      </c>
      <c r="F154" s="22">
        <f>IF('Bonus Diário1'!H110&gt;10,10,'Bonus Diário1'!H110)</f>
        <v>0</v>
      </c>
      <c r="G154" s="23">
        <f>'Bonus Diário_Penas'!H22*10</f>
        <v>0</v>
      </c>
      <c r="H154" s="23">
        <f>'Bonus Diário_Penas'!H44*2</f>
        <v>0</v>
      </c>
      <c r="I154" s="23">
        <f>'Bonus Diário_Penas'!H66*2</f>
        <v>0</v>
      </c>
      <c r="J154" s="23">
        <f>'Bonus Diário_Penas'!H88*2</f>
        <v>0</v>
      </c>
      <c r="K154" s="158">
        <f>'Bonus Diário_Penas'!H110*2</f>
        <v>0</v>
      </c>
      <c r="L154" s="25">
        <f t="shared" si="24"/>
        <v>0</v>
      </c>
      <c r="M154" s="104">
        <f t="shared" si="25"/>
        <v>0</v>
      </c>
    </row>
    <row r="155" spans="1:13" ht="15.75" customHeight="1" x14ac:dyDescent="0.25">
      <c r="A155" s="287" t="s">
        <v>2</v>
      </c>
      <c r="B155" s="289" t="s">
        <v>74</v>
      </c>
      <c r="C155" s="290"/>
      <c r="D155" s="290"/>
      <c r="E155" s="290"/>
      <c r="F155" s="290"/>
      <c r="G155" s="290"/>
      <c r="H155" s="290"/>
      <c r="I155" s="290"/>
      <c r="J155" s="290"/>
      <c r="K155" s="290"/>
      <c r="L155" s="290"/>
      <c r="M155" s="291"/>
    </row>
    <row r="156" spans="1:13" ht="15.75" customHeight="1" x14ac:dyDescent="0.25">
      <c r="A156" s="288"/>
      <c r="B156" s="19" t="s">
        <v>1</v>
      </c>
      <c r="C156" s="19" t="s">
        <v>10</v>
      </c>
      <c r="D156" s="19" t="s">
        <v>33</v>
      </c>
      <c r="E156" s="19" t="s">
        <v>34</v>
      </c>
      <c r="F156" s="19" t="s">
        <v>35</v>
      </c>
      <c r="G156" s="20" t="s">
        <v>28</v>
      </c>
      <c r="H156" s="20" t="s">
        <v>3</v>
      </c>
      <c r="I156" s="20" t="s">
        <v>37</v>
      </c>
      <c r="J156" s="20" t="s">
        <v>36</v>
      </c>
      <c r="K156" s="157" t="s">
        <v>105</v>
      </c>
      <c r="L156" s="24" t="s">
        <v>53</v>
      </c>
      <c r="M156" s="163" t="s">
        <v>54</v>
      </c>
    </row>
    <row r="157" spans="1:13" ht="15.75" customHeight="1" x14ac:dyDescent="0.25">
      <c r="A157" s="21" t="str">
        <f>MEMBRO!A2</f>
        <v>Aluno 01</v>
      </c>
      <c r="B157" s="22">
        <f>'Bonus Diário1'!I3</f>
        <v>0</v>
      </c>
      <c r="C157" s="22">
        <f>'Bonus Diário1'!I25</f>
        <v>0</v>
      </c>
      <c r="D157" s="22">
        <f>'Bonus Diário1'!I47</f>
        <v>0</v>
      </c>
      <c r="E157" s="22">
        <f>'Bonus Diário1'!I69</f>
        <v>0</v>
      </c>
      <c r="F157" s="22">
        <f>'Bonus Diário1'!I91</f>
        <v>0</v>
      </c>
      <c r="G157" s="23">
        <f>'Bonus Diário_Penas'!I3</f>
        <v>0</v>
      </c>
      <c r="H157" s="23">
        <f>'Bonus Diário_Penas'!I25</f>
        <v>0</v>
      </c>
      <c r="I157" s="23">
        <f>'Bonus Diário_Penas'!I47</f>
        <v>0</v>
      </c>
      <c r="J157" s="23">
        <f>'Bonus Diário_Penas'!I69</f>
        <v>0</v>
      </c>
      <c r="K157" s="158">
        <f>'Bonus Diário_Penas'!I91</f>
        <v>0</v>
      </c>
      <c r="L157" s="25">
        <f>(SUM(B157:F157)-SUM(G157:K157))</f>
        <v>0</v>
      </c>
      <c r="M157" s="104">
        <f t="shared" ref="M157:M176" si="26">SUM(M3,M25,M47,M69,M91,M113,M135)</f>
        <v>0</v>
      </c>
    </row>
    <row r="158" spans="1:13" ht="15.75" customHeight="1" x14ac:dyDescent="0.25">
      <c r="A158" s="21" t="str">
        <f>MEMBRO!A3</f>
        <v>Aluno 02</v>
      </c>
      <c r="B158" s="22">
        <f>'Bonus Diário1'!I4</f>
        <v>0</v>
      </c>
      <c r="C158" s="22">
        <f>'Bonus Diário1'!I26</f>
        <v>0</v>
      </c>
      <c r="D158" s="22">
        <f>'Bonus Diário1'!I48</f>
        <v>0</v>
      </c>
      <c r="E158" s="22">
        <f>'Bonus Diário1'!I70</f>
        <v>0</v>
      </c>
      <c r="F158" s="22">
        <f>'Bonus Diário1'!I92</f>
        <v>0</v>
      </c>
      <c r="G158" s="23">
        <f>'Bonus Diário_Penas'!I4</f>
        <v>0</v>
      </c>
      <c r="H158" s="23">
        <f>'Bonus Diário_Penas'!I26</f>
        <v>0</v>
      </c>
      <c r="I158" s="23">
        <f>'Bonus Diário_Penas'!I48</f>
        <v>0</v>
      </c>
      <c r="J158" s="23">
        <f>'Bonus Diário_Penas'!I70</f>
        <v>0</v>
      </c>
      <c r="K158" s="158">
        <f>'Bonus Diário_Penas'!I92</f>
        <v>0</v>
      </c>
      <c r="L158" s="25">
        <f t="shared" ref="L158:L176" si="27">(SUM(B158:F158)-SUM(G158:K158))</f>
        <v>0</v>
      </c>
      <c r="M158" s="104">
        <f t="shared" si="26"/>
        <v>0</v>
      </c>
    </row>
    <row r="159" spans="1:13" ht="15.75" customHeight="1" x14ac:dyDescent="0.25">
      <c r="A159" s="21" t="str">
        <f>MEMBRO!A4</f>
        <v>Aluno 03</v>
      </c>
      <c r="B159" s="22">
        <f>'Bonus Diário1'!I5</f>
        <v>0</v>
      </c>
      <c r="C159" s="22">
        <f>'Bonus Diário1'!I27</f>
        <v>0</v>
      </c>
      <c r="D159" s="22">
        <f>'Bonus Diário1'!I49</f>
        <v>0</v>
      </c>
      <c r="E159" s="22">
        <f>'Bonus Diário1'!I71</f>
        <v>0</v>
      </c>
      <c r="F159" s="22">
        <f>'Bonus Diário1'!I93</f>
        <v>0</v>
      </c>
      <c r="G159" s="23">
        <f>'Bonus Diário_Penas'!I5</f>
        <v>0</v>
      </c>
      <c r="H159" s="23">
        <f>'Bonus Diário_Penas'!I27</f>
        <v>0</v>
      </c>
      <c r="I159" s="23">
        <f>'Bonus Diário_Penas'!I49</f>
        <v>0</v>
      </c>
      <c r="J159" s="23">
        <f>'Bonus Diário_Penas'!I71</f>
        <v>0</v>
      </c>
      <c r="K159" s="158">
        <f>'Bonus Diário_Penas'!I93</f>
        <v>0</v>
      </c>
      <c r="L159" s="25">
        <f t="shared" si="27"/>
        <v>0</v>
      </c>
      <c r="M159" s="104">
        <f t="shared" si="26"/>
        <v>0</v>
      </c>
    </row>
    <row r="160" spans="1:13" ht="15.75" customHeight="1" x14ac:dyDescent="0.25">
      <c r="A160" s="21" t="str">
        <f>MEMBRO!A5</f>
        <v>Aluno 04</v>
      </c>
      <c r="B160" s="22">
        <f>'Bonus Diário1'!I6</f>
        <v>0</v>
      </c>
      <c r="C160" s="22">
        <f>'Bonus Diário1'!I28</f>
        <v>0</v>
      </c>
      <c r="D160" s="22">
        <f>'Bonus Diário1'!I50</f>
        <v>0</v>
      </c>
      <c r="E160" s="22">
        <f>'Bonus Diário1'!I72</f>
        <v>0</v>
      </c>
      <c r="F160" s="22">
        <f>'Bonus Diário1'!I94</f>
        <v>0</v>
      </c>
      <c r="G160" s="23">
        <f>'Bonus Diário_Penas'!I6</f>
        <v>0</v>
      </c>
      <c r="H160" s="23">
        <f>'Bonus Diário_Penas'!I28</f>
        <v>0</v>
      </c>
      <c r="I160" s="23">
        <f>'Bonus Diário_Penas'!I50</f>
        <v>0</v>
      </c>
      <c r="J160" s="23">
        <f>'Bonus Diário_Penas'!I72</f>
        <v>0</v>
      </c>
      <c r="K160" s="158">
        <f>'Bonus Diário_Penas'!I94</f>
        <v>0</v>
      </c>
      <c r="L160" s="25">
        <f t="shared" si="27"/>
        <v>0</v>
      </c>
      <c r="M160" s="104">
        <f t="shared" si="26"/>
        <v>0</v>
      </c>
    </row>
    <row r="161" spans="1:13" ht="15.75" customHeight="1" x14ac:dyDescent="0.25">
      <c r="A161" s="21" t="str">
        <f>MEMBRO!A6</f>
        <v>Aluno 05</v>
      </c>
      <c r="B161" s="22">
        <f>'Bonus Diário1'!I7</f>
        <v>0</v>
      </c>
      <c r="C161" s="22">
        <f>'Bonus Diário1'!I29</f>
        <v>0</v>
      </c>
      <c r="D161" s="22">
        <f>'Bonus Diário1'!I51</f>
        <v>0</v>
      </c>
      <c r="E161" s="22">
        <f>'Bonus Diário1'!I73</f>
        <v>0</v>
      </c>
      <c r="F161" s="22">
        <f>'Bonus Diário1'!I95</f>
        <v>0</v>
      </c>
      <c r="G161" s="23">
        <f>'Bonus Diário_Penas'!I7</f>
        <v>0</v>
      </c>
      <c r="H161" s="23">
        <f>'Bonus Diário_Penas'!I29</f>
        <v>0</v>
      </c>
      <c r="I161" s="23">
        <f>'Bonus Diário_Penas'!I51</f>
        <v>0</v>
      </c>
      <c r="J161" s="23">
        <f>'Bonus Diário_Penas'!I73</f>
        <v>0</v>
      </c>
      <c r="K161" s="158">
        <f>'Bonus Diário_Penas'!I95</f>
        <v>0</v>
      </c>
      <c r="L161" s="25">
        <f t="shared" si="27"/>
        <v>0</v>
      </c>
      <c r="M161" s="104">
        <f t="shared" si="26"/>
        <v>0</v>
      </c>
    </row>
    <row r="162" spans="1:13" ht="15.75" customHeight="1" x14ac:dyDescent="0.25">
      <c r="A162" s="21" t="str">
        <f>MEMBRO!A7</f>
        <v>Aluno 06</v>
      </c>
      <c r="B162" s="22">
        <f>'Bonus Diário1'!I8</f>
        <v>0</v>
      </c>
      <c r="C162" s="22">
        <f>'Bonus Diário1'!I30</f>
        <v>0</v>
      </c>
      <c r="D162" s="22">
        <f>'Bonus Diário1'!I52</f>
        <v>0</v>
      </c>
      <c r="E162" s="22">
        <f>'Bonus Diário1'!I74</f>
        <v>0</v>
      </c>
      <c r="F162" s="22">
        <f>'Bonus Diário1'!I96</f>
        <v>0</v>
      </c>
      <c r="G162" s="23">
        <f>'Bonus Diário_Penas'!I8</f>
        <v>0</v>
      </c>
      <c r="H162" s="23">
        <f>'Bonus Diário_Penas'!I30</f>
        <v>0</v>
      </c>
      <c r="I162" s="23">
        <f>'Bonus Diário_Penas'!I52</f>
        <v>0</v>
      </c>
      <c r="J162" s="23">
        <f>'Bonus Diário_Penas'!I74</f>
        <v>0</v>
      </c>
      <c r="K162" s="158">
        <f>'Bonus Diário_Penas'!I96</f>
        <v>0</v>
      </c>
      <c r="L162" s="25">
        <f t="shared" si="27"/>
        <v>0</v>
      </c>
      <c r="M162" s="104">
        <f t="shared" si="26"/>
        <v>0</v>
      </c>
    </row>
    <row r="163" spans="1:13" ht="15.75" customHeight="1" x14ac:dyDescent="0.25">
      <c r="A163" s="21" t="str">
        <f>MEMBRO!A8</f>
        <v>Aluno 07</v>
      </c>
      <c r="B163" s="22">
        <f>'Bonus Diário1'!I9</f>
        <v>0</v>
      </c>
      <c r="C163" s="22">
        <f>'Bonus Diário1'!I31</f>
        <v>0</v>
      </c>
      <c r="D163" s="22">
        <f>'Bonus Diário1'!I53</f>
        <v>0</v>
      </c>
      <c r="E163" s="22">
        <f>'Bonus Diário1'!I75</f>
        <v>0</v>
      </c>
      <c r="F163" s="22">
        <f>'Bonus Diário1'!I97</f>
        <v>0</v>
      </c>
      <c r="G163" s="23">
        <f>'Bonus Diário_Penas'!I9</f>
        <v>0</v>
      </c>
      <c r="H163" s="23">
        <f>'Bonus Diário_Penas'!I31</f>
        <v>0</v>
      </c>
      <c r="I163" s="23">
        <f>'Bonus Diário_Penas'!I53</f>
        <v>0</v>
      </c>
      <c r="J163" s="23">
        <f>'Bonus Diário_Penas'!I75</f>
        <v>0</v>
      </c>
      <c r="K163" s="158">
        <f>'Bonus Diário_Penas'!I97</f>
        <v>0</v>
      </c>
      <c r="L163" s="25">
        <f t="shared" si="27"/>
        <v>0</v>
      </c>
      <c r="M163" s="104">
        <f t="shared" si="26"/>
        <v>0</v>
      </c>
    </row>
    <row r="164" spans="1:13" ht="15.75" customHeight="1" x14ac:dyDescent="0.25">
      <c r="A164" s="21" t="str">
        <f>MEMBRO!A9</f>
        <v>Aluno 08</v>
      </c>
      <c r="B164" s="22">
        <f>'Bonus Diário1'!I10</f>
        <v>0</v>
      </c>
      <c r="C164" s="22">
        <f>'Bonus Diário1'!I32</f>
        <v>0</v>
      </c>
      <c r="D164" s="22">
        <f>'Bonus Diário1'!I54</f>
        <v>0</v>
      </c>
      <c r="E164" s="22">
        <f>'Bonus Diário1'!I76</f>
        <v>0</v>
      </c>
      <c r="F164" s="22">
        <f>'Bonus Diário1'!I98</f>
        <v>0</v>
      </c>
      <c r="G164" s="23">
        <f>'Bonus Diário_Penas'!I10</f>
        <v>0</v>
      </c>
      <c r="H164" s="23">
        <f>'Bonus Diário_Penas'!I32</f>
        <v>0</v>
      </c>
      <c r="I164" s="23">
        <f>'Bonus Diário_Penas'!I54</f>
        <v>0</v>
      </c>
      <c r="J164" s="23">
        <f>'Bonus Diário_Penas'!I76</f>
        <v>0</v>
      </c>
      <c r="K164" s="158">
        <f>'Bonus Diário_Penas'!I98</f>
        <v>0</v>
      </c>
      <c r="L164" s="25">
        <f t="shared" si="27"/>
        <v>0</v>
      </c>
      <c r="M164" s="104">
        <f t="shared" si="26"/>
        <v>0</v>
      </c>
    </row>
    <row r="165" spans="1:13" ht="15.75" customHeight="1" x14ac:dyDescent="0.25">
      <c r="A165" s="21" t="str">
        <f>MEMBRO!A10</f>
        <v>Aluno 09</v>
      </c>
      <c r="B165" s="22">
        <f>'Bonus Diário1'!I11</f>
        <v>0</v>
      </c>
      <c r="C165" s="22">
        <f>'Bonus Diário1'!I33</f>
        <v>0</v>
      </c>
      <c r="D165" s="22">
        <f>'Bonus Diário1'!I55</f>
        <v>0</v>
      </c>
      <c r="E165" s="22">
        <f>'Bonus Diário1'!I77</f>
        <v>0</v>
      </c>
      <c r="F165" s="22">
        <f>'Bonus Diário1'!I99</f>
        <v>0</v>
      </c>
      <c r="G165" s="23">
        <f>'Bonus Diário_Penas'!I11</f>
        <v>0</v>
      </c>
      <c r="H165" s="23">
        <f>'Bonus Diário_Penas'!I33</f>
        <v>0</v>
      </c>
      <c r="I165" s="23">
        <f>'Bonus Diário_Penas'!I55</f>
        <v>0</v>
      </c>
      <c r="J165" s="23">
        <f>'Bonus Diário_Penas'!I77</f>
        <v>0</v>
      </c>
      <c r="K165" s="158">
        <f>'Bonus Diário_Penas'!I99</f>
        <v>0</v>
      </c>
      <c r="L165" s="25">
        <f t="shared" si="27"/>
        <v>0</v>
      </c>
      <c r="M165" s="104">
        <f t="shared" si="26"/>
        <v>0</v>
      </c>
    </row>
    <row r="166" spans="1:13" ht="15.75" customHeight="1" x14ac:dyDescent="0.25">
      <c r="A166" s="21" t="str">
        <f>MEMBRO!A11</f>
        <v>Aluno 10</v>
      </c>
      <c r="B166" s="22">
        <f>'Bonus Diário1'!I12</f>
        <v>0</v>
      </c>
      <c r="C166" s="22">
        <f>'Bonus Diário1'!I34</f>
        <v>0</v>
      </c>
      <c r="D166" s="22">
        <f>'Bonus Diário1'!I56</f>
        <v>0</v>
      </c>
      <c r="E166" s="22">
        <f>'Bonus Diário1'!I78</f>
        <v>0</v>
      </c>
      <c r="F166" s="22">
        <f>'Bonus Diário1'!I100</f>
        <v>0</v>
      </c>
      <c r="G166" s="23">
        <f>'Bonus Diário_Penas'!I12</f>
        <v>0</v>
      </c>
      <c r="H166" s="23">
        <f>'Bonus Diário_Penas'!I34</f>
        <v>0</v>
      </c>
      <c r="I166" s="23">
        <f>'Bonus Diário_Penas'!I56</f>
        <v>0</v>
      </c>
      <c r="J166" s="23">
        <f>'Bonus Diário_Penas'!I78</f>
        <v>0</v>
      </c>
      <c r="K166" s="158">
        <f>'Bonus Diário_Penas'!I100</f>
        <v>0</v>
      </c>
      <c r="L166" s="25">
        <f t="shared" si="27"/>
        <v>0</v>
      </c>
      <c r="M166" s="104">
        <f t="shared" si="26"/>
        <v>0</v>
      </c>
    </row>
    <row r="167" spans="1:13" ht="15.75" customHeight="1" x14ac:dyDescent="0.25">
      <c r="A167" s="21" t="str">
        <f>MEMBRO!A12</f>
        <v>Aluno 11</v>
      </c>
      <c r="B167" s="22">
        <f>'Bonus Diário1'!I13</f>
        <v>0</v>
      </c>
      <c r="C167" s="22">
        <f>'Bonus Diário1'!I35</f>
        <v>0</v>
      </c>
      <c r="D167" s="22">
        <f>'Bonus Diário1'!I57</f>
        <v>0</v>
      </c>
      <c r="E167" s="22">
        <f>'Bonus Diário1'!I79</f>
        <v>0</v>
      </c>
      <c r="F167" s="22">
        <f>'Bonus Diário1'!I101</f>
        <v>0</v>
      </c>
      <c r="G167" s="23">
        <f>'Bonus Diário_Penas'!I13</f>
        <v>0</v>
      </c>
      <c r="H167" s="23">
        <f>'Bonus Diário_Penas'!I35</f>
        <v>0</v>
      </c>
      <c r="I167" s="23">
        <f>'Bonus Diário_Penas'!I57</f>
        <v>0</v>
      </c>
      <c r="J167" s="23">
        <f>'Bonus Diário_Penas'!I79</f>
        <v>0</v>
      </c>
      <c r="K167" s="158">
        <f>'Bonus Diário_Penas'!I101</f>
        <v>0</v>
      </c>
      <c r="L167" s="25">
        <f t="shared" si="27"/>
        <v>0</v>
      </c>
      <c r="M167" s="104">
        <f t="shared" si="26"/>
        <v>0</v>
      </c>
    </row>
    <row r="168" spans="1:13" ht="15.75" customHeight="1" x14ac:dyDescent="0.25">
      <c r="A168" s="21" t="str">
        <f>MEMBRO!A13</f>
        <v>Aluno 12</v>
      </c>
      <c r="B168" s="22">
        <f>'Bonus Diário1'!I14</f>
        <v>0</v>
      </c>
      <c r="C168" s="22">
        <f>'Bonus Diário1'!I36</f>
        <v>0</v>
      </c>
      <c r="D168" s="22">
        <f>'Bonus Diário1'!I58</f>
        <v>0</v>
      </c>
      <c r="E168" s="22">
        <f>'Bonus Diário1'!I80</f>
        <v>0</v>
      </c>
      <c r="F168" s="22">
        <f>'Bonus Diário1'!I102</f>
        <v>0</v>
      </c>
      <c r="G168" s="23">
        <f>'Bonus Diário_Penas'!I14</f>
        <v>0</v>
      </c>
      <c r="H168" s="23">
        <f>'Bonus Diário_Penas'!I36</f>
        <v>0</v>
      </c>
      <c r="I168" s="23">
        <f>'Bonus Diário_Penas'!I58</f>
        <v>0</v>
      </c>
      <c r="J168" s="23">
        <f>'Bonus Diário_Penas'!I80</f>
        <v>0</v>
      </c>
      <c r="K168" s="158">
        <f>'Bonus Diário_Penas'!I102</f>
        <v>0</v>
      </c>
      <c r="L168" s="25">
        <f t="shared" si="27"/>
        <v>0</v>
      </c>
      <c r="M168" s="104">
        <f t="shared" si="26"/>
        <v>0</v>
      </c>
    </row>
    <row r="169" spans="1:13" ht="15.75" customHeight="1" x14ac:dyDescent="0.25">
      <c r="A169" s="21" t="str">
        <f>MEMBRO!A14</f>
        <v>Aluno 13</v>
      </c>
      <c r="B169" s="22">
        <f>'Bonus Diário1'!I15</f>
        <v>0</v>
      </c>
      <c r="C169" s="22">
        <f>'Bonus Diário1'!I37</f>
        <v>0</v>
      </c>
      <c r="D169" s="22">
        <f>'Bonus Diário1'!I59</f>
        <v>0</v>
      </c>
      <c r="E169" s="22">
        <f>'Bonus Diário1'!I81</f>
        <v>0</v>
      </c>
      <c r="F169" s="22">
        <f>'Bonus Diário1'!I103</f>
        <v>0</v>
      </c>
      <c r="G169" s="23">
        <f>'Bonus Diário_Penas'!I15</f>
        <v>0</v>
      </c>
      <c r="H169" s="23">
        <f>'Bonus Diário_Penas'!I37</f>
        <v>0</v>
      </c>
      <c r="I169" s="23">
        <f>'Bonus Diário_Penas'!I59</f>
        <v>0</v>
      </c>
      <c r="J169" s="23">
        <f>'Bonus Diário_Penas'!I81</f>
        <v>0</v>
      </c>
      <c r="K169" s="158">
        <f>'Bonus Diário_Penas'!I103</f>
        <v>0</v>
      </c>
      <c r="L169" s="25">
        <f t="shared" si="27"/>
        <v>0</v>
      </c>
      <c r="M169" s="104">
        <f t="shared" si="26"/>
        <v>0</v>
      </c>
    </row>
    <row r="170" spans="1:13" ht="15.75" customHeight="1" x14ac:dyDescent="0.25">
      <c r="A170" s="21" t="str">
        <f>MEMBRO!A15</f>
        <v>Aluno 14</v>
      </c>
      <c r="B170" s="22">
        <f>'Bonus Diário1'!I16</f>
        <v>0</v>
      </c>
      <c r="C170" s="22">
        <f>'Bonus Diário1'!I38</f>
        <v>0</v>
      </c>
      <c r="D170" s="22">
        <f>'Bonus Diário1'!I60</f>
        <v>0</v>
      </c>
      <c r="E170" s="22">
        <f>'Bonus Diário1'!I82</f>
        <v>0</v>
      </c>
      <c r="F170" s="22">
        <f>'Bonus Diário1'!I104</f>
        <v>0</v>
      </c>
      <c r="G170" s="23">
        <f>'Bonus Diário_Penas'!I16</f>
        <v>0</v>
      </c>
      <c r="H170" s="23">
        <f>'Bonus Diário_Penas'!I38</f>
        <v>0</v>
      </c>
      <c r="I170" s="23">
        <f>'Bonus Diário_Penas'!I60</f>
        <v>0</v>
      </c>
      <c r="J170" s="23">
        <f>'Bonus Diário_Penas'!I82</f>
        <v>0</v>
      </c>
      <c r="K170" s="158">
        <f>'Bonus Diário_Penas'!I104</f>
        <v>0</v>
      </c>
      <c r="L170" s="25">
        <f t="shared" si="27"/>
        <v>0</v>
      </c>
      <c r="M170" s="104">
        <f t="shared" si="26"/>
        <v>0</v>
      </c>
    </row>
    <row r="171" spans="1:13" ht="15.75" customHeight="1" x14ac:dyDescent="0.25">
      <c r="A171" s="21" t="str">
        <f>MEMBRO!A16</f>
        <v>Aluno 15</v>
      </c>
      <c r="B171" s="22">
        <f>'Bonus Diário1'!I17</f>
        <v>0</v>
      </c>
      <c r="C171" s="22">
        <f>'Bonus Diário1'!I39</f>
        <v>0</v>
      </c>
      <c r="D171" s="22">
        <f>'Bonus Diário1'!I61</f>
        <v>0</v>
      </c>
      <c r="E171" s="22">
        <f>'Bonus Diário1'!I83</f>
        <v>0</v>
      </c>
      <c r="F171" s="22">
        <f>'Bonus Diário1'!I105</f>
        <v>0</v>
      </c>
      <c r="G171" s="23">
        <f>'Bonus Diário_Penas'!I17</f>
        <v>0</v>
      </c>
      <c r="H171" s="23">
        <f>'Bonus Diário_Penas'!I39</f>
        <v>0</v>
      </c>
      <c r="I171" s="23">
        <f>'Bonus Diário_Penas'!I61</f>
        <v>0</v>
      </c>
      <c r="J171" s="23">
        <f>'Bonus Diário_Penas'!I83</f>
        <v>0</v>
      </c>
      <c r="K171" s="158">
        <f>'Bonus Diário_Penas'!I105</f>
        <v>0</v>
      </c>
      <c r="L171" s="25">
        <f t="shared" si="27"/>
        <v>0</v>
      </c>
      <c r="M171" s="104">
        <f t="shared" si="26"/>
        <v>0</v>
      </c>
    </row>
    <row r="172" spans="1:13" ht="15.75" customHeight="1" x14ac:dyDescent="0.25">
      <c r="A172" s="21" t="str">
        <f>MEMBRO!A17</f>
        <v>Aluno 16</v>
      </c>
      <c r="B172" s="22">
        <f>'Bonus Diário1'!I18</f>
        <v>0</v>
      </c>
      <c r="C172" s="22">
        <f>'Bonus Diário1'!I40</f>
        <v>0</v>
      </c>
      <c r="D172" s="22">
        <f>'Bonus Diário1'!I62</f>
        <v>0</v>
      </c>
      <c r="E172" s="22">
        <f>'Bonus Diário1'!I84</f>
        <v>0</v>
      </c>
      <c r="F172" s="22">
        <f>'Bonus Diário1'!I106</f>
        <v>0</v>
      </c>
      <c r="G172" s="23">
        <f>'Bonus Diário_Penas'!I18</f>
        <v>0</v>
      </c>
      <c r="H172" s="23">
        <f>'Bonus Diário_Penas'!I40</f>
        <v>0</v>
      </c>
      <c r="I172" s="23">
        <f>'Bonus Diário_Penas'!I62</f>
        <v>0</v>
      </c>
      <c r="J172" s="23">
        <f>'Bonus Diário_Penas'!I84</f>
        <v>0</v>
      </c>
      <c r="K172" s="158">
        <f>'Bonus Diário_Penas'!I106</f>
        <v>0</v>
      </c>
      <c r="L172" s="25">
        <f t="shared" si="27"/>
        <v>0</v>
      </c>
      <c r="M172" s="104">
        <f t="shared" si="26"/>
        <v>0</v>
      </c>
    </row>
    <row r="173" spans="1:13" ht="15.75" customHeight="1" x14ac:dyDescent="0.25">
      <c r="A173" s="21" t="str">
        <f>MEMBRO!A18</f>
        <v>Aluno 17</v>
      </c>
      <c r="B173" s="22">
        <f>'Bonus Diário1'!I19</f>
        <v>0</v>
      </c>
      <c r="C173" s="22">
        <f>'Bonus Diário1'!I41</f>
        <v>0</v>
      </c>
      <c r="D173" s="22">
        <f>'Bonus Diário1'!I63</f>
        <v>0</v>
      </c>
      <c r="E173" s="22">
        <f>'Bonus Diário1'!I85</f>
        <v>0</v>
      </c>
      <c r="F173" s="22">
        <f>'Bonus Diário1'!I107</f>
        <v>0</v>
      </c>
      <c r="G173" s="23">
        <f>'Bonus Diário_Penas'!I19</f>
        <v>0</v>
      </c>
      <c r="H173" s="23">
        <f>'Bonus Diário_Penas'!I41</f>
        <v>0</v>
      </c>
      <c r="I173" s="23">
        <f>'Bonus Diário_Penas'!I63</f>
        <v>0</v>
      </c>
      <c r="J173" s="23">
        <f>'Bonus Diário_Penas'!I85</f>
        <v>0</v>
      </c>
      <c r="K173" s="158">
        <f>'Bonus Diário_Penas'!I107</f>
        <v>0</v>
      </c>
      <c r="L173" s="25">
        <f t="shared" si="27"/>
        <v>0</v>
      </c>
      <c r="M173" s="104">
        <f t="shared" si="26"/>
        <v>0</v>
      </c>
    </row>
    <row r="174" spans="1:13" ht="15.75" customHeight="1" x14ac:dyDescent="0.25">
      <c r="A174" s="21" t="str">
        <f>MEMBRO!A19</f>
        <v>Aluno 18</v>
      </c>
      <c r="B174" s="22">
        <f>'Bonus Diário1'!I20</f>
        <v>0</v>
      </c>
      <c r="C174" s="22">
        <f>'Bonus Diário1'!I42</f>
        <v>0</v>
      </c>
      <c r="D174" s="22">
        <f>'Bonus Diário1'!I64</f>
        <v>0</v>
      </c>
      <c r="E174" s="22">
        <f>'Bonus Diário1'!I86</f>
        <v>0</v>
      </c>
      <c r="F174" s="22">
        <f>'Bonus Diário1'!I108</f>
        <v>0</v>
      </c>
      <c r="G174" s="23">
        <f>'Bonus Diário_Penas'!I20</f>
        <v>0</v>
      </c>
      <c r="H174" s="23">
        <f>'Bonus Diário_Penas'!I42</f>
        <v>0</v>
      </c>
      <c r="I174" s="23">
        <f>'Bonus Diário_Penas'!I64</f>
        <v>0</v>
      </c>
      <c r="J174" s="23">
        <f>'Bonus Diário_Penas'!I86</f>
        <v>0</v>
      </c>
      <c r="K174" s="158">
        <f>'Bonus Diário_Penas'!I108</f>
        <v>0</v>
      </c>
      <c r="L174" s="25">
        <f t="shared" si="27"/>
        <v>0</v>
      </c>
      <c r="M174" s="104">
        <f t="shared" si="26"/>
        <v>0</v>
      </c>
    </row>
    <row r="175" spans="1:13" ht="15.75" customHeight="1" x14ac:dyDescent="0.25">
      <c r="A175" s="21" t="str">
        <f>MEMBRO!A20</f>
        <v>Aluno 19</v>
      </c>
      <c r="B175" s="22">
        <f>'Bonus Diário1'!I21</f>
        <v>0</v>
      </c>
      <c r="C175" s="22">
        <f>'Bonus Diário1'!I43</f>
        <v>0</v>
      </c>
      <c r="D175" s="22">
        <f>'Bonus Diário1'!I65</f>
        <v>0</v>
      </c>
      <c r="E175" s="22">
        <f>'Bonus Diário1'!I87</f>
        <v>0</v>
      </c>
      <c r="F175" s="22">
        <f>'Bonus Diário1'!I109</f>
        <v>0</v>
      </c>
      <c r="G175" s="23">
        <f>'Bonus Diário_Penas'!I21</f>
        <v>0</v>
      </c>
      <c r="H175" s="23">
        <f>'Bonus Diário_Penas'!I43</f>
        <v>0</v>
      </c>
      <c r="I175" s="23">
        <f>'Bonus Diário_Penas'!I65</f>
        <v>0</v>
      </c>
      <c r="J175" s="23">
        <f>'Bonus Diário_Penas'!I87</f>
        <v>0</v>
      </c>
      <c r="K175" s="158">
        <f>'Bonus Diário_Penas'!I109</f>
        <v>0</v>
      </c>
      <c r="L175" s="25">
        <f t="shared" si="27"/>
        <v>0</v>
      </c>
      <c r="M175" s="104">
        <f t="shared" si="26"/>
        <v>0</v>
      </c>
    </row>
    <row r="176" spans="1:13" ht="15.75" customHeight="1" thickBot="1" x14ac:dyDescent="0.3">
      <c r="A176" s="21" t="str">
        <f>MEMBRO!A21</f>
        <v>Aluno 20</v>
      </c>
      <c r="B176" s="22">
        <f>'Bonus Diário1'!I22</f>
        <v>0</v>
      </c>
      <c r="C176" s="22">
        <f>'Bonus Diário1'!I44</f>
        <v>0</v>
      </c>
      <c r="D176" s="22">
        <f>'Bonus Diário1'!I66</f>
        <v>0</v>
      </c>
      <c r="E176" s="22">
        <f>'Bonus Diário1'!I88</f>
        <v>0</v>
      </c>
      <c r="F176" s="22">
        <f>'Bonus Diário1'!I110</f>
        <v>0</v>
      </c>
      <c r="G176" s="23">
        <f>'Bonus Diário_Penas'!I22</f>
        <v>0</v>
      </c>
      <c r="H176" s="23">
        <f>'Bonus Diário_Penas'!I44</f>
        <v>0</v>
      </c>
      <c r="I176" s="23">
        <f>'Bonus Diário_Penas'!I66</f>
        <v>0</v>
      </c>
      <c r="J176" s="23">
        <f>'Bonus Diário_Penas'!I88</f>
        <v>0</v>
      </c>
      <c r="K176" s="158">
        <f>'Bonus Diário_Penas'!I110</f>
        <v>0</v>
      </c>
      <c r="L176" s="25">
        <f t="shared" si="27"/>
        <v>0</v>
      </c>
      <c r="M176" s="104">
        <f t="shared" si="26"/>
        <v>0</v>
      </c>
    </row>
    <row r="177" spans="1:13" ht="15.75" customHeight="1" thickBot="1" x14ac:dyDescent="0.3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5"/>
      <c r="M177" s="164"/>
    </row>
  </sheetData>
  <mergeCells count="18">
    <mergeCell ref="A1:A2"/>
    <mergeCell ref="B1:M1"/>
    <mergeCell ref="A23:A24"/>
    <mergeCell ref="B23:M23"/>
    <mergeCell ref="A45:A46"/>
    <mergeCell ref="B45:M45"/>
    <mergeCell ref="O3:P3"/>
    <mergeCell ref="O4:P4"/>
    <mergeCell ref="A133:A134"/>
    <mergeCell ref="B133:M133"/>
    <mergeCell ref="B155:M155"/>
    <mergeCell ref="A155:A156"/>
    <mergeCell ref="A67:A68"/>
    <mergeCell ref="B67:M67"/>
    <mergeCell ref="A89:A90"/>
    <mergeCell ref="B89:M89"/>
    <mergeCell ref="A111:A112"/>
    <mergeCell ref="B111:M1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</vt:i4>
      </vt:variant>
    </vt:vector>
  </HeadingPairs>
  <TitlesOfParts>
    <vt:vector size="14" baseType="lpstr">
      <vt:lpstr>MEMBRO</vt:lpstr>
      <vt:lpstr>ListaExercicios</vt:lpstr>
      <vt:lpstr>Dojo</vt:lpstr>
      <vt:lpstr>Lab</vt:lpstr>
      <vt:lpstr>TesteTeorico</vt:lpstr>
      <vt:lpstr>Score</vt:lpstr>
      <vt:lpstr>Bonus Diário_Penas</vt:lpstr>
      <vt:lpstr>Bonus Diário1</vt:lpstr>
      <vt:lpstr>Estrelas</vt:lpstr>
      <vt:lpstr>Medalhas</vt:lpstr>
      <vt:lpstr>Nota_Alunos</vt:lpstr>
      <vt:lpstr>ranking_alunos</vt:lpstr>
      <vt:lpstr>Quantidade_estrelas</vt:lpstr>
      <vt:lpstr>Alunos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Augusto Sena Quaresma</dc:creator>
  <cp:lastModifiedBy>Jose Augusto de Sena Quaresma</cp:lastModifiedBy>
  <dcterms:created xsi:type="dcterms:W3CDTF">2018-03-03T18:35:50Z</dcterms:created>
  <dcterms:modified xsi:type="dcterms:W3CDTF">2019-04-02T17:49:50Z</dcterms:modified>
</cp:coreProperties>
</file>